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BSJ\Desktop\"/>
    </mc:Choice>
  </mc:AlternateContent>
  <bookViews>
    <workbookView xWindow="0" yWindow="0" windowWidth="28800" windowHeight="12435" tabRatio="856" activeTab="3"/>
  </bookViews>
  <sheets>
    <sheet name="1.BORANG KIRAAN FI PROSES PELAN" sheetId="1" r:id="rId1"/>
    <sheet name="2. SKIM PERUMAHAN BARU" sheetId="6" r:id="rId2"/>
    <sheet name="2. SKIM PERUMAHAN (PINDAAN)" sheetId="9" r:id="rId3"/>
    <sheet name="3. FI KESELURUHAN" sheetId="8" r:id="rId4"/>
    <sheet name="KIRAAN FI UNTUK SKIM" sheetId="2" state="hidden" r:id="rId5"/>
    <sheet name="JUMLAH KESELURUHAN (SKIM)" sheetId="4" state="hidden" r:id="rId6"/>
    <sheet name="KIRAAN FI UNTUK SKIM (PIND)" sheetId="5" state="hidden" r:id="rId7"/>
    <sheet name="Template list" sheetId="3" state="hidden" r:id="rId8"/>
  </sheets>
  <definedNames>
    <definedName name="_xlnm.Print_Area" localSheetId="0">'1.BORANG KIRAAN FI PROSES PELAN'!$A$1:$H$68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8" l="1"/>
  <c r="M19" i="9" l="1"/>
  <c r="M18" i="9"/>
  <c r="M17" i="9"/>
  <c r="M16" i="9"/>
  <c r="M20" i="9" s="1"/>
  <c r="M13" i="9"/>
  <c r="L12" i="9"/>
  <c r="J12" i="9"/>
  <c r="H12" i="9"/>
  <c r="F12" i="9"/>
  <c r="D12" i="9"/>
  <c r="M12" i="9" s="1"/>
  <c r="L11" i="9"/>
  <c r="J11" i="9"/>
  <c r="H11" i="9"/>
  <c r="F11" i="9"/>
  <c r="D11" i="9"/>
  <c r="M11" i="9" s="1"/>
  <c r="L10" i="9"/>
  <c r="J10" i="9"/>
  <c r="H10" i="9"/>
  <c r="M10" i="9" s="1"/>
  <c r="F10" i="9"/>
  <c r="D10" i="9"/>
  <c r="L9" i="9"/>
  <c r="J9" i="9"/>
  <c r="H9" i="9"/>
  <c r="F9" i="9"/>
  <c r="D9" i="9"/>
  <c r="L8" i="9"/>
  <c r="J8" i="9"/>
  <c r="H8" i="9"/>
  <c r="F8" i="9"/>
  <c r="D8" i="9"/>
  <c r="M8" i="9" s="1"/>
  <c r="L7" i="9"/>
  <c r="J7" i="9"/>
  <c r="H7" i="9"/>
  <c r="F7" i="9"/>
  <c r="D7" i="9"/>
  <c r="M7" i="9" s="1"/>
  <c r="L6" i="9"/>
  <c r="J6" i="9"/>
  <c r="H6" i="9"/>
  <c r="F6" i="9"/>
  <c r="D6" i="9"/>
  <c r="D6" i="6"/>
  <c r="F6" i="6"/>
  <c r="H6" i="6"/>
  <c r="J6" i="6"/>
  <c r="L6" i="6"/>
  <c r="D7" i="6"/>
  <c r="F7" i="6"/>
  <c r="H7" i="6"/>
  <c r="J7" i="6"/>
  <c r="L7" i="6"/>
  <c r="D8" i="6"/>
  <c r="F8" i="6"/>
  <c r="H8" i="6"/>
  <c r="J8" i="6"/>
  <c r="L8" i="6"/>
  <c r="D9" i="6"/>
  <c r="F9" i="6"/>
  <c r="M9" i="6" s="1"/>
  <c r="H9" i="6"/>
  <c r="J9" i="6"/>
  <c r="L9" i="6"/>
  <c r="D10" i="6"/>
  <c r="F10" i="6"/>
  <c r="H10" i="6"/>
  <c r="J10" i="6"/>
  <c r="L10" i="6"/>
  <c r="D11" i="6"/>
  <c r="M11" i="6" s="1"/>
  <c r="F11" i="6"/>
  <c r="H11" i="6"/>
  <c r="J11" i="6"/>
  <c r="L11" i="6"/>
  <c r="D12" i="6"/>
  <c r="F12" i="6"/>
  <c r="H12" i="6"/>
  <c r="J12" i="6"/>
  <c r="L12" i="6"/>
  <c r="M12" i="6"/>
  <c r="M13" i="6"/>
  <c r="M16" i="6"/>
  <c r="M17" i="6"/>
  <c r="M18" i="6"/>
  <c r="M19" i="6"/>
  <c r="M9" i="9" l="1"/>
  <c r="M20" i="6"/>
  <c r="M6" i="9"/>
  <c r="M14" i="9"/>
  <c r="M21" i="9" s="1"/>
  <c r="M10" i="6"/>
  <c r="M6" i="6"/>
  <c r="M7" i="6"/>
  <c r="C20" i="8"/>
  <c r="M8" i="6"/>
  <c r="H56" i="1"/>
  <c r="H43" i="1"/>
  <c r="H42" i="1"/>
  <c r="M14" i="6" l="1"/>
  <c r="M21" i="6" s="1"/>
  <c r="H15" i="1"/>
  <c r="H59" i="1" l="1"/>
  <c r="H50" i="1" l="1"/>
  <c r="H51" i="1"/>
  <c r="H58" i="1"/>
  <c r="D29" i="2" l="1"/>
  <c r="F29" i="2"/>
  <c r="E29" i="2"/>
  <c r="H40" i="1"/>
  <c r="H39" i="1"/>
  <c r="H54" i="1" l="1"/>
  <c r="H53" i="1"/>
  <c r="H49" i="1"/>
  <c r="H26" i="1"/>
  <c r="H25" i="1"/>
  <c r="H24" i="1"/>
  <c r="H23" i="1"/>
  <c r="H22" i="1"/>
  <c r="H21" i="1"/>
  <c r="H31" i="1"/>
  <c r="H30" i="1"/>
  <c r="H29" i="1"/>
  <c r="H28" i="1"/>
  <c r="H27" i="1"/>
  <c r="E14" i="2"/>
  <c r="E8" i="2"/>
  <c r="E7" i="2"/>
  <c r="I86" i="2"/>
  <c r="I85" i="2"/>
  <c r="I84" i="2"/>
  <c r="I83" i="2"/>
  <c r="H80" i="2"/>
  <c r="F80" i="2"/>
  <c r="E80" i="2"/>
  <c r="D80" i="2"/>
  <c r="I80" i="2" s="1"/>
  <c r="H78" i="2"/>
  <c r="F78" i="2"/>
  <c r="E78" i="2"/>
  <c r="D78" i="2"/>
  <c r="H77" i="2"/>
  <c r="F77" i="2"/>
  <c r="E77" i="2"/>
  <c r="D77" i="2"/>
  <c r="H76" i="2"/>
  <c r="F76" i="2"/>
  <c r="E76" i="2"/>
  <c r="I76" i="2" s="1"/>
  <c r="D76" i="2"/>
  <c r="H75" i="2"/>
  <c r="F75" i="2"/>
  <c r="E75" i="2"/>
  <c r="D75" i="2"/>
  <c r="H74" i="2"/>
  <c r="F74" i="2"/>
  <c r="E74" i="2"/>
  <c r="D74" i="2"/>
  <c r="H73" i="2"/>
  <c r="F73" i="2"/>
  <c r="E73" i="2"/>
  <c r="D73" i="2"/>
  <c r="E11" i="2"/>
  <c r="H16" i="1"/>
  <c r="H17" i="1"/>
  <c r="H18" i="1"/>
  <c r="H19" i="1"/>
  <c r="H20" i="1"/>
  <c r="H32" i="1"/>
  <c r="H33" i="1"/>
  <c r="H36" i="1"/>
  <c r="H41" i="1"/>
  <c r="C79" i="2"/>
  <c r="F79" i="2" s="1"/>
  <c r="H45" i="1"/>
  <c r="H46" i="1" s="1"/>
  <c r="L18" i="4"/>
  <c r="L17" i="4"/>
  <c r="H58" i="2"/>
  <c r="H56" i="2"/>
  <c r="H55" i="2"/>
  <c r="H54" i="2"/>
  <c r="H53" i="2"/>
  <c r="H52" i="2"/>
  <c r="H51" i="2"/>
  <c r="F36" i="2"/>
  <c r="E36" i="2"/>
  <c r="D36" i="2"/>
  <c r="F35" i="2"/>
  <c r="E35" i="2"/>
  <c r="D35" i="2"/>
  <c r="F34" i="2"/>
  <c r="E34" i="2"/>
  <c r="D34" i="2"/>
  <c r="F32" i="2"/>
  <c r="E32" i="2"/>
  <c r="D32" i="2"/>
  <c r="F31" i="2"/>
  <c r="E31" i="2"/>
  <c r="D31" i="2"/>
  <c r="F30" i="2"/>
  <c r="E30" i="2"/>
  <c r="D30" i="2"/>
  <c r="H36" i="2"/>
  <c r="H35" i="2"/>
  <c r="I35" i="2" s="1"/>
  <c r="H34" i="2"/>
  <c r="H33" i="2"/>
  <c r="H32" i="2"/>
  <c r="H31" i="2"/>
  <c r="H30" i="2"/>
  <c r="H29" i="2"/>
  <c r="H11" i="2"/>
  <c r="H7" i="2"/>
  <c r="H44" i="1" l="1"/>
  <c r="H47" i="1" s="1"/>
  <c r="H60" i="1" s="1"/>
  <c r="I32" i="2"/>
  <c r="I73" i="2"/>
  <c r="I74" i="2"/>
  <c r="I77" i="2"/>
  <c r="I78" i="2"/>
  <c r="I30" i="2"/>
  <c r="I36" i="2"/>
  <c r="I87" i="2"/>
  <c r="I75" i="2"/>
  <c r="H79" i="2"/>
  <c r="D79" i="2"/>
  <c r="E79" i="2"/>
  <c r="I34" i="2"/>
  <c r="I29" i="2"/>
  <c r="I31" i="2"/>
  <c r="I79" i="2" l="1"/>
  <c r="I81" i="2" s="1"/>
  <c r="I88" i="2" s="1"/>
  <c r="H14" i="5"/>
  <c r="F14" i="5"/>
  <c r="E14" i="5"/>
  <c r="D14" i="5"/>
  <c r="H60" i="5"/>
  <c r="F60" i="5"/>
  <c r="E60" i="5"/>
  <c r="D60" i="5"/>
  <c r="I60" i="5" s="1"/>
  <c r="H37" i="5"/>
  <c r="F37" i="5"/>
  <c r="E37" i="5"/>
  <c r="D37" i="5"/>
  <c r="F58" i="2"/>
  <c r="E58" i="2"/>
  <c r="D58" i="2"/>
  <c r="I66" i="5"/>
  <c r="I65" i="5"/>
  <c r="I64" i="5"/>
  <c r="I63" i="5"/>
  <c r="I43" i="5"/>
  <c r="I42" i="5"/>
  <c r="I41" i="5"/>
  <c r="I40" i="5"/>
  <c r="I20" i="5"/>
  <c r="I19" i="5"/>
  <c r="I18" i="5"/>
  <c r="I17" i="5"/>
  <c r="I64" i="2"/>
  <c r="I63" i="2"/>
  <c r="I62" i="2"/>
  <c r="I61" i="2"/>
  <c r="I42" i="2"/>
  <c r="I41" i="2"/>
  <c r="I40" i="2"/>
  <c r="I39" i="2"/>
  <c r="I20" i="2"/>
  <c r="I19" i="2"/>
  <c r="I18" i="2"/>
  <c r="I17" i="2"/>
  <c r="I58" i="2" l="1"/>
  <c r="I14" i="5"/>
  <c r="I67" i="5"/>
  <c r="I44" i="5"/>
  <c r="I43" i="2"/>
  <c r="I21" i="2"/>
  <c r="I37" i="5"/>
  <c r="I21" i="5"/>
  <c r="I65" i="2"/>
  <c r="C57" i="2"/>
  <c r="F55" i="2"/>
  <c r="E55" i="2"/>
  <c r="D55" i="2"/>
  <c r="E33" i="2"/>
  <c r="E54" i="2"/>
  <c r="D54" i="2"/>
  <c r="F54" i="2"/>
  <c r="F53" i="2"/>
  <c r="E53" i="2"/>
  <c r="D53" i="2"/>
  <c r="E51" i="2"/>
  <c r="D51" i="2"/>
  <c r="F51" i="2"/>
  <c r="C59" i="5"/>
  <c r="C13" i="5"/>
  <c r="C13" i="2"/>
  <c r="C36" i="5"/>
  <c r="C35" i="5"/>
  <c r="C11" i="5"/>
  <c r="C57" i="5"/>
  <c r="C12" i="5"/>
  <c r="C34" i="5"/>
  <c r="C58" i="5"/>
  <c r="C33" i="5"/>
  <c r="C56" i="5"/>
  <c r="C10" i="5"/>
  <c r="C55" i="5"/>
  <c r="C9" i="5"/>
  <c r="C32" i="5"/>
  <c r="C8" i="5"/>
  <c r="C54" i="5"/>
  <c r="C31" i="5"/>
  <c r="I51" i="2" l="1"/>
  <c r="E57" i="2"/>
  <c r="H57" i="2"/>
  <c r="I55" i="2"/>
  <c r="I54" i="2"/>
  <c r="I53" i="2"/>
  <c r="D14" i="2"/>
  <c r="H14" i="2"/>
  <c r="F57" i="2"/>
  <c r="D57" i="2"/>
  <c r="D33" i="2"/>
  <c r="E36" i="5"/>
  <c r="H36" i="5"/>
  <c r="D36" i="5"/>
  <c r="F36" i="5"/>
  <c r="E13" i="2"/>
  <c r="H13" i="2"/>
  <c r="D13" i="2"/>
  <c r="E13" i="5"/>
  <c r="D13" i="5"/>
  <c r="F13" i="5"/>
  <c r="H13" i="5"/>
  <c r="E59" i="5"/>
  <c r="D59" i="5"/>
  <c r="F59" i="5"/>
  <c r="H59" i="5"/>
  <c r="H34" i="5"/>
  <c r="F34" i="5"/>
  <c r="E34" i="5"/>
  <c r="D34" i="5"/>
  <c r="H12" i="2"/>
  <c r="E12" i="2"/>
  <c r="D12" i="2"/>
  <c r="I12" i="2" s="1"/>
  <c r="H11" i="5"/>
  <c r="F11" i="5"/>
  <c r="E11" i="5"/>
  <c r="D11" i="5"/>
  <c r="F56" i="2"/>
  <c r="E56" i="2"/>
  <c r="D56" i="2"/>
  <c r="H12" i="5"/>
  <c r="F12" i="5"/>
  <c r="E12" i="5"/>
  <c r="D12" i="5"/>
  <c r="D11" i="2"/>
  <c r="I11" i="2" s="1"/>
  <c r="F33" i="2"/>
  <c r="H58" i="5"/>
  <c r="F58" i="5"/>
  <c r="E58" i="5"/>
  <c r="D58" i="5"/>
  <c r="H57" i="5"/>
  <c r="F57" i="5"/>
  <c r="E57" i="5"/>
  <c r="D57" i="5"/>
  <c r="H35" i="5"/>
  <c r="F35" i="5"/>
  <c r="E35" i="5"/>
  <c r="D35" i="5"/>
  <c r="E10" i="5"/>
  <c r="D10" i="5"/>
  <c r="H10" i="5"/>
  <c r="F10" i="5"/>
  <c r="E56" i="5"/>
  <c r="D56" i="5"/>
  <c r="H56" i="5"/>
  <c r="F56" i="5"/>
  <c r="H10" i="2"/>
  <c r="E10" i="2"/>
  <c r="D10" i="2"/>
  <c r="E33" i="5"/>
  <c r="D33" i="5"/>
  <c r="H33" i="5"/>
  <c r="F33" i="5"/>
  <c r="H9" i="2"/>
  <c r="E9" i="2"/>
  <c r="D9" i="2"/>
  <c r="H32" i="5"/>
  <c r="F32" i="5"/>
  <c r="E32" i="5"/>
  <c r="D32" i="5"/>
  <c r="H9" i="5"/>
  <c r="F9" i="5"/>
  <c r="E9" i="5"/>
  <c r="D9" i="5"/>
  <c r="H55" i="5"/>
  <c r="F55" i="5"/>
  <c r="E55" i="5"/>
  <c r="D55" i="5"/>
  <c r="D8" i="5"/>
  <c r="H8" i="5"/>
  <c r="E8" i="5"/>
  <c r="F8" i="5"/>
  <c r="D31" i="5"/>
  <c r="H31" i="5"/>
  <c r="F31" i="5"/>
  <c r="E31" i="5"/>
  <c r="H8" i="2"/>
  <c r="D8" i="2"/>
  <c r="E54" i="5"/>
  <c r="D54" i="5"/>
  <c r="H54" i="5"/>
  <c r="F54" i="5"/>
  <c r="D52" i="2"/>
  <c r="F52" i="2"/>
  <c r="E52" i="2"/>
  <c r="E53" i="5"/>
  <c r="D53" i="5"/>
  <c r="H53" i="5"/>
  <c r="F53" i="5"/>
  <c r="E7" i="5"/>
  <c r="F7" i="5"/>
  <c r="D7" i="5"/>
  <c r="H7" i="5"/>
  <c r="E30" i="5"/>
  <c r="D30" i="5"/>
  <c r="H30" i="5"/>
  <c r="F30" i="5"/>
  <c r="D7" i="2"/>
  <c r="I33" i="2" l="1"/>
  <c r="I9" i="2"/>
  <c r="I7" i="2"/>
  <c r="I8" i="2"/>
  <c r="I14" i="2"/>
  <c r="I10" i="2"/>
  <c r="I13" i="2"/>
  <c r="I57" i="2"/>
  <c r="I52" i="2"/>
  <c r="I56" i="2"/>
  <c r="I32" i="5"/>
  <c r="I33" i="5"/>
  <c r="I56" i="5"/>
  <c r="I35" i="5"/>
  <c r="I57" i="5"/>
  <c r="I31" i="5"/>
  <c r="I36" i="5"/>
  <c r="I13" i="5"/>
  <c r="I59" i="5"/>
  <c r="I11" i="5"/>
  <c r="I34" i="5"/>
  <c r="I10" i="5"/>
  <c r="I58" i="5"/>
  <c r="I12" i="5"/>
  <c r="I55" i="5"/>
  <c r="I9" i="5"/>
  <c r="I54" i="5"/>
  <c r="I8" i="5"/>
  <c r="I53" i="5"/>
  <c r="I30" i="5"/>
  <c r="I7" i="5"/>
  <c r="I59" i="2" l="1"/>
  <c r="I66" i="2" s="1"/>
  <c r="I38" i="5"/>
  <c r="I45" i="5" s="1"/>
  <c r="I61" i="5"/>
  <c r="I68" i="5" s="1"/>
  <c r="I37" i="2"/>
  <c r="I44" i="2" s="1"/>
  <c r="I15" i="5"/>
  <c r="I22" i="5" s="1"/>
  <c r="L21" i="4"/>
  <c r="I15" i="2"/>
  <c r="I22" i="2" s="1"/>
</calcChain>
</file>

<file path=xl/sharedStrings.xml><?xml version="1.0" encoding="utf-8"?>
<sst xmlns="http://schemas.openxmlformats.org/spreadsheetml/2006/main" count="491" uniqueCount="217">
  <si>
    <t>NAMA PERUNDING</t>
  </si>
  <si>
    <t>NAMA PEMILIK</t>
  </si>
  <si>
    <t xml:space="preserve">JENIS RUMAH / BANGUNAN </t>
  </si>
  <si>
    <t>JUMLAH UNIT</t>
  </si>
  <si>
    <t>:</t>
  </si>
  <si>
    <t>A. KIRAAN FI PROSES PELAN 1 UNIT BANGUNAN</t>
  </si>
  <si>
    <t xml:space="preserve">BIL </t>
  </si>
  <si>
    <t xml:space="preserve">PERKARA </t>
  </si>
  <si>
    <t>TINGKAT BAWAH</t>
  </si>
  <si>
    <t>TINGKAT SATU</t>
  </si>
  <si>
    <t>TINGKAT DUA</t>
  </si>
  <si>
    <t>TINGKAT TIGA</t>
  </si>
  <si>
    <t>TINGKAT KEEMPAT DAN TINGKAT ATASNYA ATAU TINGKAT BAWAH TANAH (selain daripada bawah tanah terbuka)</t>
  </si>
  <si>
    <t>TINGKAT BAWAH TANAH TERBUKA</t>
  </si>
  <si>
    <t>BANGUNAN MEMPUNYAI SISI TERBUKA (teres, langkan, anjung kereta, bangsal terbuka dan seumpamanya)</t>
  </si>
  <si>
    <t>PINDAAN PELAN KELULUSAN YANG MELIBATKAN SUSUNATUR LANTAI DAN PECAHAN DINDING DALAMAN (tidak melibatkan pertambahan keluasan)</t>
  </si>
  <si>
    <t>PERUBAHAN KEPADA GARISAN HADAPAN YANG MENGHADAP JALAN BAGI SETIAP TINGKAT</t>
  </si>
  <si>
    <t>KOLAM RENANG, DERMAGA, JAMBATAN, BANGUNAN / STRUKTUR KHAS LAIN</t>
  </si>
  <si>
    <t>TEMBOK PENAHAN</t>
  </si>
  <si>
    <t>SATU PAPAN TANDA PROJEK</t>
  </si>
  <si>
    <t>SATU PAGAR</t>
  </si>
  <si>
    <t>PEMASANGAN SANITARI @ 1 UNIT</t>
  </si>
  <si>
    <t>WATER CLOSET, BASIN, SINK, LONG BATH &amp; URINAL</t>
  </si>
  <si>
    <t>JUMLAH FI SANITARI</t>
  </si>
  <si>
    <t>JUMLAH FI BAGI SATU BANGUNAN</t>
  </si>
  <si>
    <t>BAYARAN SIJIL KELULUSAN @ 10.00</t>
  </si>
  <si>
    <t>PERMIT PEMASANGAN PAPAN DENDENG / KANVAS @ RM 150.00</t>
  </si>
  <si>
    <t>FI PROSES PELAN PINDAAN BANGUNAN @ RM 120.00</t>
  </si>
  <si>
    <t>FI PROSES AS BUILT PELAN @ RM 120.00</t>
  </si>
  <si>
    <t>1/2 daripada fi yang ditetapkan di para 1 - 6</t>
  </si>
  <si>
    <t xml:space="preserve"> </t>
  </si>
  <si>
    <t>RM 36.00 X___ BIL JALAN DAN ____TINGKAT</t>
  </si>
  <si>
    <t>A</t>
  </si>
  <si>
    <t>B</t>
  </si>
  <si>
    <t>C</t>
  </si>
  <si>
    <t>D</t>
  </si>
  <si>
    <t>KIRAAN BAYARAN FI PROSES PELAN BANGUNAN</t>
  </si>
  <si>
    <t>SINK / BASIN</t>
  </si>
  <si>
    <t>WC / SWC</t>
  </si>
  <si>
    <t>URINAL</t>
  </si>
  <si>
    <t>LONG BATH</t>
  </si>
  <si>
    <t>Jenis Rumah</t>
  </si>
  <si>
    <t>Jenis Unit</t>
  </si>
  <si>
    <t>Unit</t>
  </si>
  <si>
    <r>
      <t xml:space="preserve">Kiraan proses di </t>
    </r>
    <r>
      <rPr>
        <b/>
        <sz val="11"/>
        <color theme="1"/>
        <rFont val="Century Gothic"/>
        <family val="2"/>
      </rPr>
      <t>Bahagian (A)</t>
    </r>
  </si>
  <si>
    <t>1 unit (100%)</t>
  </si>
  <si>
    <t>2 hingga 5 (unit)</t>
  </si>
  <si>
    <r>
      <t xml:space="preserve">4 x </t>
    </r>
    <r>
      <rPr>
        <b/>
        <sz val="11"/>
        <color theme="1"/>
        <rFont val="Century Gothic"/>
        <family val="2"/>
      </rPr>
      <t>(A)</t>
    </r>
    <r>
      <rPr>
        <sz val="11"/>
        <color theme="1"/>
        <rFont val="Century Gothic"/>
        <family val="2"/>
      </rPr>
      <t xml:space="preserve"> x 90%</t>
    </r>
  </si>
  <si>
    <t>6 hingga 10 (unit)</t>
  </si>
  <si>
    <r>
      <t xml:space="preserve">5 x </t>
    </r>
    <r>
      <rPr>
        <b/>
        <sz val="11"/>
        <color theme="1"/>
        <rFont val="Century Gothic"/>
        <family val="2"/>
      </rPr>
      <t>(A)</t>
    </r>
    <r>
      <rPr>
        <sz val="11"/>
        <color theme="1"/>
        <rFont val="Century Gothic"/>
        <family val="2"/>
      </rPr>
      <t xml:space="preserve"> x 85%</t>
    </r>
  </si>
  <si>
    <r>
      <t xml:space="preserve">15 x </t>
    </r>
    <r>
      <rPr>
        <b/>
        <sz val="11"/>
        <color theme="1"/>
        <rFont val="Century Gothic"/>
        <family val="2"/>
      </rPr>
      <t>(A)</t>
    </r>
    <r>
      <rPr>
        <sz val="11"/>
        <color theme="1"/>
        <rFont val="Century Gothic"/>
        <family val="2"/>
      </rPr>
      <t xml:space="preserve"> x 75%</t>
    </r>
  </si>
  <si>
    <t>11 hingga 25 (unit)</t>
  </si>
  <si>
    <t>26 ke atas (unit)</t>
  </si>
  <si>
    <t>Jumlah (RM)</t>
  </si>
  <si>
    <r>
      <t xml:space="preserve">x </t>
    </r>
    <r>
      <rPr>
        <b/>
        <sz val="11"/>
        <color theme="1"/>
        <rFont val="Century Gothic"/>
        <family val="2"/>
      </rPr>
      <t>(A)</t>
    </r>
    <r>
      <rPr>
        <sz val="11"/>
        <color theme="1"/>
        <rFont val="Century Gothic"/>
        <family val="2"/>
      </rPr>
      <t xml:space="preserve"> x 75%</t>
    </r>
  </si>
  <si>
    <t>ꭓ</t>
  </si>
  <si>
    <r>
      <rPr>
        <b/>
        <sz val="11"/>
        <color theme="1"/>
        <rFont val="Century Gothic"/>
        <family val="2"/>
      </rPr>
      <t>Tingkat Bawah</t>
    </r>
    <r>
      <rPr>
        <sz val="11"/>
        <color theme="1"/>
        <rFont val="Century Gothic"/>
        <family val="2"/>
      </rPr>
      <t xml:space="preserve"> RM140.00(min.)</t>
    </r>
  </si>
  <si>
    <r>
      <rPr>
        <b/>
        <sz val="11"/>
        <color theme="1"/>
        <rFont val="Century Gothic"/>
        <family val="2"/>
      </rPr>
      <t>Tingkat Satu</t>
    </r>
    <r>
      <rPr>
        <sz val="11"/>
        <color theme="1"/>
        <rFont val="Century Gothic"/>
        <family val="2"/>
      </rPr>
      <t xml:space="preserve"> RM120.00(min.)</t>
    </r>
  </si>
  <si>
    <r>
      <rPr>
        <b/>
        <sz val="11"/>
        <color theme="1"/>
        <rFont val="Century Gothic"/>
        <family val="2"/>
      </rPr>
      <t>Tingkat Dua</t>
    </r>
    <r>
      <rPr>
        <sz val="11"/>
        <color theme="1"/>
        <rFont val="Century Gothic"/>
        <family val="2"/>
      </rPr>
      <t xml:space="preserve"> RM100.00(min.)</t>
    </r>
  </si>
  <si>
    <r>
      <rPr>
        <b/>
        <sz val="11"/>
        <color theme="1"/>
        <rFont val="Century Gothic"/>
        <family val="2"/>
      </rPr>
      <t>Tingkat Tiga</t>
    </r>
    <r>
      <rPr>
        <sz val="11"/>
        <color theme="1"/>
        <rFont val="Century Gothic"/>
        <family val="2"/>
      </rPr>
      <t xml:space="preserve"> RM80.00(min.)</t>
    </r>
  </si>
  <si>
    <r>
      <rPr>
        <b/>
        <sz val="11"/>
        <color theme="1"/>
        <rFont val="Century Gothic"/>
        <family val="2"/>
      </rPr>
      <t>Tingkat 4 ke Atas</t>
    </r>
    <r>
      <rPr>
        <sz val="11"/>
        <color theme="1"/>
        <rFont val="Century Gothic"/>
        <family val="2"/>
      </rPr>
      <t xml:space="preserve"> RM60.00(min.)</t>
    </r>
  </si>
  <si>
    <r>
      <rPr>
        <b/>
        <sz val="11"/>
        <color theme="1"/>
        <rFont val="Century Gothic"/>
        <family val="2"/>
      </rPr>
      <t xml:space="preserve">Tingkat Bawah Tanah Tertutup </t>
    </r>
    <r>
      <rPr>
        <sz val="11"/>
        <color theme="1"/>
        <rFont val="Century Gothic"/>
        <family val="2"/>
      </rPr>
      <t>(</t>
    </r>
    <r>
      <rPr>
        <i/>
        <sz val="11"/>
        <color theme="1"/>
        <rFont val="Century Gothic"/>
        <family val="2"/>
      </rPr>
      <t>basement</t>
    </r>
    <r>
      <rPr>
        <sz val="11"/>
        <color theme="1"/>
        <rFont val="Century Gothic"/>
        <family val="2"/>
      </rPr>
      <t>) RM60.00(min.)</t>
    </r>
  </si>
  <si>
    <t>Jenis Bangunan/Rumah</t>
  </si>
  <si>
    <t>Jenis Unit / Type Unit</t>
  </si>
  <si>
    <r>
      <t xml:space="preserve">LUAS LANTAI </t>
    </r>
    <r>
      <rPr>
        <b/>
        <sz val="11"/>
        <color theme="1"/>
        <rFont val="Century Gothic"/>
        <family val="2"/>
      </rPr>
      <t>(m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entury Gothic"/>
        <family val="2"/>
      </rPr>
      <t>)</t>
    </r>
  </si>
  <si>
    <r>
      <t xml:space="preserve">KADAR BAGI TIAP - TIAP </t>
    </r>
    <r>
      <rPr>
        <b/>
        <sz val="11"/>
        <color theme="1"/>
        <rFont val="Century Gothic"/>
        <family val="2"/>
      </rPr>
      <t>9m²</t>
    </r>
  </si>
  <si>
    <t>Cagaran Sisa Binaan (ubahsuaian sahaja)</t>
  </si>
  <si>
    <t>Kediaman (Rumah Teres Lot Tengah/End Lot)</t>
  </si>
  <si>
    <t>Kediaman (Corner Lot / Bungalow/ Semi-D/ Kluster/ Zero-Lot Bungalow</t>
  </si>
  <si>
    <t>Bangunan Komersial &amp; Industri (Semi-D/Bangalow), Pam Minyak, Kompleks Perdagangan &amp; Perniagaan, Kemudahan Awam &amp; Insitusi</t>
  </si>
  <si>
    <t>Bangunan Komersial &amp; Industri (Teres)</t>
  </si>
  <si>
    <t>Kerja-Kerja Meroboh &amp; Membina (Semua di atas)</t>
  </si>
  <si>
    <t>BAYARAN (min.)</t>
  </si>
  <si>
    <t>: Pangsapuri Servis</t>
  </si>
  <si>
    <t>: Komersial Bertingkat</t>
  </si>
  <si>
    <t>: Kondominium</t>
  </si>
  <si>
    <t>: Rumah Selangorku (RSKU)</t>
  </si>
  <si>
    <t>: Lain-Lain</t>
  </si>
  <si>
    <t>: Kediaman</t>
  </si>
  <si>
    <t>: Pangsapuri</t>
  </si>
  <si>
    <t>: Komersial</t>
  </si>
  <si>
    <t>: Pam Minyak</t>
  </si>
  <si>
    <t>: Kemudahan Awam</t>
  </si>
  <si>
    <t>: Type A</t>
  </si>
  <si>
    <t>: Type A1</t>
  </si>
  <si>
    <t>: Type B</t>
  </si>
  <si>
    <t>: Type B1</t>
  </si>
  <si>
    <t>: Type C</t>
  </si>
  <si>
    <t>: Type C1</t>
  </si>
  <si>
    <t>: Type D</t>
  </si>
  <si>
    <r>
      <rPr>
        <b/>
        <sz val="11"/>
        <color theme="1"/>
        <rFont val="Century Gothic"/>
        <family val="2"/>
      </rPr>
      <t xml:space="preserve">Tingkat Bawah Tanah Terbuka </t>
    </r>
    <r>
      <rPr>
        <sz val="11"/>
        <color theme="1"/>
        <rFont val="Century Gothic"/>
        <family val="2"/>
      </rPr>
      <t>(</t>
    </r>
    <r>
      <rPr>
        <i/>
        <sz val="11"/>
        <color theme="1"/>
        <rFont val="Century Gothic"/>
        <family val="2"/>
      </rPr>
      <t>Sub-basement</t>
    </r>
    <r>
      <rPr>
        <sz val="11"/>
        <color theme="1"/>
        <rFont val="Century Gothic"/>
        <family val="2"/>
      </rPr>
      <t>) RM30.00(min.)</t>
    </r>
  </si>
  <si>
    <t>JUMLAH FI BANGUNAN - (A)</t>
  </si>
  <si>
    <t>PEMASANGAN SANITARI</t>
  </si>
  <si>
    <t xml:space="preserve">UNIT </t>
  </si>
  <si>
    <t>x RM5.00</t>
  </si>
  <si>
    <r>
      <t xml:space="preserve">JUMLAH KESELURUHAN -	</t>
    </r>
    <r>
      <rPr>
        <b/>
        <sz val="11"/>
        <color theme="1"/>
        <rFont val="Century Gothic"/>
        <family val="2"/>
      </rPr>
      <t>(A)</t>
    </r>
    <r>
      <rPr>
        <sz val="11"/>
        <color theme="1"/>
        <rFont val="Century Gothic"/>
        <family val="2"/>
      </rPr>
      <t xml:space="preserve"> + </t>
    </r>
    <r>
      <rPr>
        <b/>
        <sz val="11"/>
        <color theme="1"/>
        <rFont val="Century Gothic"/>
        <family val="2"/>
      </rPr>
      <t>(B)</t>
    </r>
  </si>
  <si>
    <r>
      <t xml:space="preserve">JUMLAH FI SANITARI - </t>
    </r>
    <r>
      <rPr>
        <b/>
        <sz val="11"/>
        <color theme="1"/>
        <rFont val="Century Gothic"/>
        <family val="2"/>
      </rPr>
      <t>(B)</t>
    </r>
  </si>
  <si>
    <t>3.	PENGESAHAN BAYARAN FI PROSES PELAN / CAGARAN PELAN BANGUNAN / PINDAAN KEPADA KELULUSAN PELAN BANGUNAN / CAGARAN SISA BINAAN UNTUK SKIM PERUMAHAN BERBILANG TINGKAT / RANGKAIAN / DERETAN BANGUNAN DAN LAIN-LAIN YANG BERKAITAN.</t>
  </si>
  <si>
    <t>BIL</t>
  </si>
  <si>
    <t>JENIS PEMBANGUNAN</t>
  </si>
  <si>
    <t>JUMLAH BAYARAN (RM)</t>
  </si>
  <si>
    <t>JUMLAH BAYARAN PROSES PELAN</t>
  </si>
  <si>
    <t>BAYARAN CAGARAN PELAN BANGUNAN</t>
  </si>
  <si>
    <t>BAYARAN CAGARAN SISA BINAAN</t>
  </si>
  <si>
    <t>BAYARAN PINDAAN KEPADA KELULUSAN PELAN BANGUNAN @ RM 120.00</t>
  </si>
  <si>
    <t>JUMLAH BAYARAN KESELURUHAN</t>
  </si>
  <si>
    <t>Fi proses pindaan pelan @</t>
  </si>
  <si>
    <t>*lampiran 2.1</t>
  </si>
  <si>
    <t>*lampiran 2.2</t>
  </si>
  <si>
    <t>*lampiran 2.3</t>
  </si>
  <si>
    <t>Tingkat Bawah RM70.00(min.)</t>
  </si>
  <si>
    <t>Tingkat Dua RM50.00(min.)</t>
  </si>
  <si>
    <t>Tingkat Tiga RM40.00(min.)</t>
  </si>
  <si>
    <t>Tingkat Satu RM15.00(min.)</t>
  </si>
  <si>
    <t>Tingkat 4 ke Atas RM15.00(min.)</t>
  </si>
  <si>
    <t>Tingkat Bawah Tanah Tertutup (basement) RM15.00(min.)</t>
  </si>
  <si>
    <t>Tingkat Bawah Tanah Terbuka (Sub-basement) RM15.00(min.)</t>
  </si>
  <si>
    <r>
      <rPr>
        <b/>
        <sz val="11"/>
        <color theme="1"/>
        <rFont val="Century Gothic"/>
        <family val="2"/>
      </rPr>
      <t>Tingkat Bawah</t>
    </r>
    <r>
      <rPr>
        <sz val="11"/>
        <color theme="1"/>
        <rFont val="Century Gothic"/>
        <family val="2"/>
      </rPr>
      <t xml:space="preserve"> RM70.00(min.)</t>
    </r>
  </si>
  <si>
    <r>
      <rPr>
        <b/>
        <sz val="11"/>
        <color theme="1"/>
        <rFont val="Century Gothic"/>
        <family val="2"/>
      </rPr>
      <t>Tingkat Satu</t>
    </r>
    <r>
      <rPr>
        <sz val="11"/>
        <color theme="1"/>
        <rFont val="Century Gothic"/>
        <family val="2"/>
      </rPr>
      <t xml:space="preserve"> RM15.00(min.)</t>
    </r>
  </si>
  <si>
    <r>
      <rPr>
        <b/>
        <sz val="11"/>
        <color theme="1"/>
        <rFont val="Century Gothic"/>
        <family val="2"/>
      </rPr>
      <t>Tingkat Dua</t>
    </r>
    <r>
      <rPr>
        <sz val="11"/>
        <color theme="1"/>
        <rFont val="Century Gothic"/>
        <family val="2"/>
      </rPr>
      <t xml:space="preserve"> RM50.00(min.)</t>
    </r>
  </si>
  <si>
    <r>
      <rPr>
        <b/>
        <sz val="11"/>
        <color theme="1"/>
        <rFont val="Century Gothic"/>
        <family val="2"/>
      </rPr>
      <t>Tingkat Tiga</t>
    </r>
    <r>
      <rPr>
        <sz val="11"/>
        <color theme="1"/>
        <rFont val="Century Gothic"/>
        <family val="2"/>
      </rPr>
      <t xml:space="preserve"> RM40.00(min.)</t>
    </r>
  </si>
  <si>
    <r>
      <rPr>
        <b/>
        <sz val="11"/>
        <color theme="1"/>
        <rFont val="Century Gothic"/>
        <family val="2"/>
      </rPr>
      <t>Tingkat 4 ke Atas</t>
    </r>
    <r>
      <rPr>
        <sz val="11"/>
        <color theme="1"/>
        <rFont val="Century Gothic"/>
        <family val="2"/>
      </rPr>
      <t xml:space="preserve"> RM15.00(min.)</t>
    </r>
  </si>
  <si>
    <r>
      <rPr>
        <b/>
        <sz val="11"/>
        <color theme="1"/>
        <rFont val="Century Gothic"/>
        <family val="2"/>
      </rPr>
      <t>Tingkat Bawah Tanah Tertutup</t>
    </r>
    <r>
      <rPr>
        <sz val="11"/>
        <color theme="1"/>
        <rFont val="Century Gothic"/>
        <family val="2"/>
      </rPr>
      <t xml:space="preserve"> (basement) RM15.00(min.)</t>
    </r>
  </si>
  <si>
    <r>
      <rPr>
        <b/>
        <sz val="11"/>
        <color theme="1"/>
        <rFont val="Century Gothic"/>
        <family val="2"/>
      </rPr>
      <t>Tingkat Bawah Tanah Terbuka</t>
    </r>
    <r>
      <rPr>
        <sz val="11"/>
        <color theme="1"/>
        <rFont val="Century Gothic"/>
        <family val="2"/>
      </rPr>
      <t xml:space="preserve"> (Sub-basement) RM15.00(min.)</t>
    </r>
  </si>
  <si>
    <t>*lampiran 2a.1</t>
  </si>
  <si>
    <t>*lampiran 2a.2</t>
  </si>
  <si>
    <t>*lampiran 2a.3</t>
  </si>
  <si>
    <t>2a.  KIRAAN PROSES PELAN UNTUK SKIM PERUMAHAN BERBILANG TINGKAT / RANGKAIAN / DERETAN BANGUNAN DAN Lain-lain (pagar) YANG BERKAITAN.</t>
  </si>
  <si>
    <t>Lain-lain (pagar)</t>
  </si>
  <si>
    <t>C. Bayaran Proses Permit Meletak Bahan Binaan</t>
  </si>
  <si>
    <r>
      <t xml:space="preserve">RM103.7x </t>
    </r>
    <r>
      <rPr>
        <b/>
        <sz val="11"/>
        <color theme="1"/>
        <rFont val="Century Gothic"/>
        <family val="2"/>
      </rPr>
      <t>1</t>
    </r>
    <r>
      <rPr>
        <sz val="11"/>
        <color theme="1"/>
        <rFont val="Century Gothic"/>
        <family val="2"/>
      </rPr>
      <t xml:space="preserve"> (bil. Kepuk) x </t>
    </r>
    <r>
      <rPr>
        <b/>
        <sz val="11"/>
        <color theme="1"/>
        <rFont val="Century Gothic"/>
        <family val="2"/>
      </rPr>
      <t>3</t>
    </r>
    <r>
      <rPr>
        <sz val="11"/>
        <color theme="1"/>
        <rFont val="Century Gothic"/>
        <family val="2"/>
      </rPr>
      <t xml:space="preserve"> bulan</t>
    </r>
  </si>
  <si>
    <r>
      <t xml:space="preserve">RM103.7x </t>
    </r>
    <r>
      <rPr>
        <b/>
        <sz val="11"/>
        <color theme="1"/>
        <rFont val="Century Gothic"/>
        <family val="2"/>
      </rPr>
      <t>2</t>
    </r>
    <r>
      <rPr>
        <sz val="11"/>
        <color theme="1"/>
        <rFont val="Century Gothic"/>
        <family val="2"/>
      </rPr>
      <t xml:space="preserve"> (bil. Kepuk) x </t>
    </r>
    <r>
      <rPr>
        <b/>
        <sz val="11"/>
        <color theme="1"/>
        <rFont val="Century Gothic"/>
        <family val="2"/>
      </rPr>
      <t>3</t>
    </r>
    <r>
      <rPr>
        <sz val="11"/>
        <color theme="1"/>
        <rFont val="Century Gothic"/>
        <family val="2"/>
      </rPr>
      <t xml:space="preserve"> bulan</t>
    </r>
  </si>
  <si>
    <r>
      <t xml:space="preserve">RM103.7x </t>
    </r>
    <r>
      <rPr>
        <b/>
        <sz val="11"/>
        <color theme="1"/>
        <rFont val="Century Gothic"/>
        <family val="2"/>
      </rPr>
      <t>3</t>
    </r>
    <r>
      <rPr>
        <sz val="11"/>
        <color theme="1"/>
        <rFont val="Century Gothic"/>
        <family val="2"/>
      </rPr>
      <t xml:space="preserve"> (bil. Kepuk) x </t>
    </r>
    <r>
      <rPr>
        <b/>
        <sz val="11"/>
        <color theme="1"/>
        <rFont val="Century Gothic"/>
        <family val="2"/>
      </rPr>
      <t>3</t>
    </r>
    <r>
      <rPr>
        <sz val="11"/>
        <color theme="1"/>
        <rFont val="Century Gothic"/>
        <family val="2"/>
      </rPr>
      <t xml:space="preserve"> bulan</t>
    </r>
  </si>
  <si>
    <t>: Industri</t>
  </si>
  <si>
    <t>Tidak Berkenaan</t>
  </si>
  <si>
    <t>bangunan01</t>
  </si>
  <si>
    <t>MAJLIS BANDARAYA SUBANG JAYA</t>
  </si>
  <si>
    <t>JABATAN BANGUNAN</t>
  </si>
  <si>
    <r>
      <t xml:space="preserve">x </t>
    </r>
    <r>
      <rPr>
        <b/>
        <sz val="11"/>
        <color theme="1"/>
        <rFont val="Century Gothic"/>
        <family val="2"/>
      </rPr>
      <t>(A)</t>
    </r>
    <r>
      <rPr>
        <sz val="11"/>
        <color theme="1"/>
        <rFont val="Century Gothic"/>
        <family val="2"/>
      </rPr>
      <t xml:space="preserve"> x 60%</t>
    </r>
  </si>
  <si>
    <t>unprotect</t>
  </si>
  <si>
    <t>JUMLAH</t>
  </si>
  <si>
    <t xml:space="preserve">Jenis Rumah     : </t>
  </si>
  <si>
    <t>Jenis Rumah        :</t>
  </si>
  <si>
    <t>Jenis Rumah     :</t>
  </si>
  <si>
    <t>Jumlah Unit     :</t>
  </si>
  <si>
    <t>Unit A - residence</t>
  </si>
  <si>
    <t>Unit B - residence</t>
  </si>
  <si>
    <t>Unit C - residence</t>
  </si>
  <si>
    <t>Unit D - residence</t>
  </si>
  <si>
    <t>*lampiran 2.4</t>
  </si>
  <si>
    <t>2.  KIRAAN PROSES PELAN UNTUK SKIM PERUMAHAN BERBILANG TINGKAT / RANGKAIAN / DERETAN BANGUNAN DAN Lain-lain (pagar) YANG BERKAITAN.</t>
  </si>
  <si>
    <t>Tandatangan / Cop</t>
  </si>
  <si>
    <t>Tarikh :</t>
  </si>
  <si>
    <t>*Sila isi maklumat pada kotak berwarna kuning sahaja</t>
  </si>
  <si>
    <t>Disemak Oleh :</t>
  </si>
  <si>
    <t>Disahkan Oleh :</t>
  </si>
  <si>
    <r>
      <t xml:space="preserve">CAGARAN PELAN BANGUNAN </t>
    </r>
    <r>
      <rPr>
        <b/>
        <sz val="9"/>
        <color theme="1"/>
        <rFont val="Century Gothic"/>
        <family val="2"/>
      </rPr>
      <t>(Masukkan Jumlah Fi Proses Pelan(18))</t>
    </r>
  </si>
  <si>
    <r>
      <t xml:space="preserve">CAGARAN SISA BINAAN </t>
    </r>
    <r>
      <rPr>
        <b/>
        <sz val="11"/>
        <color theme="1"/>
        <rFont val="Century Gothic"/>
        <family val="2"/>
      </rPr>
      <t>(</t>
    </r>
    <r>
      <rPr>
        <b/>
        <sz val="10"/>
        <color theme="1"/>
        <rFont val="Century Gothic"/>
        <family val="2"/>
      </rPr>
      <t>Ubahsuaian sahaja</t>
    </r>
    <r>
      <rPr>
        <b/>
        <sz val="11"/>
        <color theme="1"/>
        <rFont val="Century Gothic"/>
        <family val="2"/>
      </rPr>
      <t>)</t>
    </r>
  </si>
  <si>
    <r>
      <t xml:space="preserve">MENDEPOSITKAN BAHAN BAHAN BINAAN ATAS JALAN BAGI TAMBAHAN DAN UBAHSUAI BANGUNAN </t>
    </r>
    <r>
      <rPr>
        <b/>
        <sz val="11"/>
        <color theme="1"/>
        <rFont val="Century Gothic"/>
        <family val="2"/>
      </rPr>
      <t>(Sila rujuk Borang Permit Meletak Bahan Binaan (BAHAGIAN C))</t>
    </r>
  </si>
  <si>
    <t>B. LAIN-LAIN BAYARAN TAMBAHAN UBAHSUAIAN RUMAH KEDIAMAN</t>
  </si>
  <si>
    <t>C. BAYARAN FI PINDAAN PELAN BANGUNAN / AS BUILT PLAN</t>
  </si>
  <si>
    <t>D. BAYARAN TAMBAHAN FI (PROSES DI KAUNTER EKSPRESS DAN AS BUILT PELAN SAHAJA)</t>
  </si>
  <si>
    <t xml:space="preserve">E. BAYARAN CAGARAN </t>
  </si>
  <si>
    <t>F. JUMLAH BAYARAN KESELURUHAN</t>
  </si>
  <si>
    <t>PERUBAHAN KEPADA FASAD BANGUNAN YANG MENGHADAP JALAN BAGI SETIAP TINGKAT</t>
  </si>
  <si>
    <t>MBSJ.SPB.PT.KPT(BGN)-04.RK(01)</t>
  </si>
  <si>
    <t>PINDAAN : 04</t>
  </si>
  <si>
    <t>TAMBAHAN 10 KALI GANDAAN FI PROSES PELAN BANGUNAN</t>
  </si>
  <si>
    <t>SATU PENGECAS EV</t>
  </si>
  <si>
    <t>JUMLAH BAYARAN PROSES PELAN (16)+(18)</t>
  </si>
  <si>
    <t>JUMLAH KESELURUHAN FI (A) + (B) =</t>
  </si>
  <si>
    <t>B. JUMLAH FI BAGI PEPASANGAN SANITARI</t>
  </si>
  <si>
    <t>X</t>
  </si>
  <si>
    <t>UNIT</t>
  </si>
  <si>
    <t>WATER CLOSET / SWC</t>
  </si>
  <si>
    <t>SINKI / WASH BASIN</t>
  </si>
  <si>
    <t>FI BAGI PEPASANGAN SANITARI</t>
  </si>
  <si>
    <t>A. JUMLAH FI BAGI BANGUNAN</t>
  </si>
  <si>
    <t>LAIN-LAIN</t>
  </si>
  <si>
    <t>26 UNIT KE ATAS</t>
  </si>
  <si>
    <t>UNIT KE-11 HINGGA KE-25</t>
  </si>
  <si>
    <t>UNIT KE-6 HINGGA KE-10</t>
  </si>
  <si>
    <t>UNIT KE-2 HINGGA KE-5</t>
  </si>
  <si>
    <t xml:space="preserve">UNIT PERTAMA </t>
  </si>
  <si>
    <t>TINGKAT</t>
  </si>
  <si>
    <t>JUMLAH UNIT :</t>
  </si>
  <si>
    <t>JENIS RUMAH :</t>
  </si>
  <si>
    <t>3. PENGESAHAN JUMLAH KESELURUHAN BAYARAN FI PROSES PELAN BANGUNAN DAN *CAGARAN PELAN BANGUNAN / CAGARAN SISA BINAAN BAGI SKIM PERUMAHAN BERBILANG UNIT DAN TINGKAT / RANGKAIAN / DERETAN BANGUNAN DAN LAIN-LAIN.</t>
  </si>
  <si>
    <t>BIL.</t>
  </si>
  <si>
    <t>JENIS UNIT  / BANGUNAN / RUANG</t>
  </si>
  <si>
    <t>JUMLAH BAYARAN</t>
  </si>
  <si>
    <t>JUMLAH BAYARAN FI PROSES PELAN</t>
  </si>
  <si>
    <t>JUMLAH BAYARAN CAGARAN PELAN</t>
  </si>
  <si>
    <t>JUMLAH BAYARAN CAGARAN SISA BINAAN (TAMBAHAN &amp; UBAHSUAIAN SAHAJA)</t>
  </si>
  <si>
    <t>JUMLAH BAYARAN FI BAGI PINDAAN PELAN KELULUSAN</t>
  </si>
  <si>
    <t>JUMLAH FI</t>
  </si>
  <si>
    <t>TINGKAT BAWAH (RM 140.00 MINIMUM)</t>
  </si>
  <si>
    <t>TINGKAT SATU (RM 120.00 MINIMUM)</t>
  </si>
  <si>
    <t>TINGKAT DUA (RM 100.00 MINIMUM)</t>
  </si>
  <si>
    <t>TINGKAT TIGA (RM 80.00 MINIMUM)</t>
  </si>
  <si>
    <t>TINGKAT EMPAT DAN KE ATAS (RM 60.00 MINIMUM)</t>
  </si>
  <si>
    <t>TINGKAT BAWAH TANAH TERTUTUP (RM 60.00 MINIMUM)</t>
  </si>
  <si>
    <t>TINGKAT BAWAH TANAH TERBUKA (RM 30.00 MINIMUM)</t>
  </si>
  <si>
    <t>2. KIRAAN FI PROSES PELAN UNTUK SKIM PERUMAHAN BERBILANG UNIT DAN TINGKAT / RANGKAIAN / DERETAN BANGUNAN DAN LAIN-LAIN YANG BERKAITAN (BANGUNAN BARU)</t>
  </si>
  <si>
    <t>TINGKAT BAWAH (RM 70.00 MINIMUM)</t>
  </si>
  <si>
    <t>TINGKAT SATU (RM 60.00 MINIMUM)</t>
  </si>
  <si>
    <t>TINGKAT DUA (RM 50.00 MINIMUM)</t>
  </si>
  <si>
    <t>TINGKAT TIGA (RM 40.00 MINIMUM)</t>
  </si>
  <si>
    <t>TINGKAT BAWAH TANAH TERTUTUP (RM 30.00 MINIMUM)</t>
  </si>
  <si>
    <t>TINGKAT BAWAH TANAH TERBUKA (RM 15.00 MINIMUM)</t>
  </si>
  <si>
    <r>
      <t xml:space="preserve">2. KIRAAN FI PROSES </t>
    </r>
    <r>
      <rPr>
        <b/>
        <u/>
        <sz val="12"/>
        <color theme="1"/>
        <rFont val="Arial"/>
        <family val="2"/>
      </rPr>
      <t>PINDAAN KEPADA PELAN LULUS</t>
    </r>
    <r>
      <rPr>
        <b/>
        <sz val="12"/>
        <color theme="1"/>
        <rFont val="Arial"/>
        <family val="2"/>
      </rPr>
      <t xml:space="preserve"> UNTUK SKIM PERUMAHAN BERBILANG UNIT DAN TINGKAT / RANGKAIAN / DERETAN BANGUNAN DAN LAIN-LAIN YANG BERKAITAN</t>
    </r>
  </si>
  <si>
    <t>TINGKAT EMPAT DAN KE ATAS (RM 30.00 MINIMUM)</t>
  </si>
  <si>
    <t>DISEMAK OLEH :                                                                                     DISAHKAN OLEH :</t>
  </si>
  <si>
    <t>TANDATANGAN &amp; COP RASMI                                                             TANDATANGAN &amp; COP RASMI</t>
  </si>
  <si>
    <t>TARIKH :                                                                                                   TARIKH :</t>
  </si>
  <si>
    <t>TARIKH KUATKUASA : 1 OKTOBER 2025</t>
  </si>
  <si>
    <t xml:space="preserve">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</si>
</sst>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RM&quot;#,##0.00;[Red]\-&quot;RM&quot;#,##0.00"/>
    <numFmt numFmtId="43" formatCode="_-* #,##0.00_-;\-* #,##0.00_-;_-* &quot;-&quot;??_-;_-@_-"/>
    <numFmt numFmtId="164" formatCode="&quot;RM&quot;#,##0_);[Red]\(&quot;RM&quot;#,##0\)"/>
    <numFmt numFmtId="165" formatCode="&quot;RM&quot;#,##0.00_);[Red]\(&quot;RM&quot;#,##0.00\)"/>
    <numFmt numFmtId="166" formatCode="0.0"/>
    <numFmt numFmtId="167" formatCode="&quot;RM&quot;#,##0.00"/>
    <numFmt numFmtId="168" formatCode="&quot;RM&quot;#,##0"/>
    <numFmt numFmtId="169" formatCode="_-[$RM-4409]* #,##0.00_-;\-[$RM-4409]* #,##0.00_-;_-[$RM-4409]* &quot;-&quot;??_-;_-@_-"/>
  </numFmts>
  <fonts count="34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entury Gothic"/>
      <family val="2"/>
    </font>
    <font>
      <b/>
      <i/>
      <u/>
      <sz val="11"/>
      <color theme="1"/>
      <name val="Century Gothic"/>
      <family val="2"/>
    </font>
    <font>
      <b/>
      <sz val="14"/>
      <color theme="1"/>
      <name val="Century Gothic"/>
      <family val="2"/>
    </font>
    <font>
      <b/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1"/>
      <name val="Calibri"/>
      <family val="2"/>
    </font>
    <font>
      <sz val="10"/>
      <color theme="1"/>
      <name val="Century Gothic"/>
      <family val="2"/>
    </font>
    <font>
      <sz val="14"/>
      <color theme="1"/>
      <name val="Calibri"/>
      <family val="2"/>
    </font>
    <font>
      <i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u/>
      <sz val="11"/>
      <color theme="1"/>
      <name val="Century Gothic"/>
      <family val="2"/>
    </font>
    <font>
      <b/>
      <u/>
      <sz val="11"/>
      <color theme="1"/>
      <name val="Century Gothic"/>
      <family val="2"/>
    </font>
    <font>
      <sz val="9"/>
      <color theme="1"/>
      <name val="Century Gothic"/>
      <family val="2"/>
    </font>
    <font>
      <i/>
      <sz val="9"/>
      <color theme="1"/>
      <name val="Century Gothic"/>
      <family val="2"/>
    </font>
    <font>
      <u val="singleAccounting"/>
      <sz val="11"/>
      <color theme="1"/>
      <name val="Century Gothic"/>
      <family val="2"/>
    </font>
    <font>
      <u val="doubleAccounting"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b/>
      <sz val="16"/>
      <color theme="1"/>
      <name val="Century Gothic"/>
      <family val="2"/>
    </font>
    <font>
      <i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entury Gothic"/>
      <family val="2"/>
    </font>
    <font>
      <sz val="11"/>
      <color rgb="FF3F3F76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3F3F76"/>
      <name val="Arial"/>
      <family val="2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sz val="11"/>
      <color rgb="FF3F3F7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rgb="FFFF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43" fontId="2" fillId="0" borderId="0" applyFont="0" applyFill="0" applyBorder="0" applyAlignment="0" applyProtection="0"/>
    <xf numFmtId="0" fontId="26" fillId="7" borderId="97" applyNumberFormat="0" applyAlignment="0" applyProtection="0"/>
  </cellStyleXfs>
  <cellXfs count="440">
    <xf numFmtId="0" fontId="0" fillId="0" borderId="0" xfId="0"/>
    <xf numFmtId="0" fontId="4" fillId="0" borderId="0" xfId="0" applyFont="1"/>
    <xf numFmtId="0" fontId="4" fillId="0" borderId="4" xfId="0" applyFont="1" applyBorder="1"/>
    <xf numFmtId="0" fontId="4" fillId="0" borderId="13" xfId="0" applyFont="1" applyBorder="1"/>
    <xf numFmtId="0" fontId="4" fillId="0" borderId="0" xfId="0" applyFont="1" applyBorder="1"/>
    <xf numFmtId="0" fontId="7" fillId="0" borderId="0" xfId="0" applyFont="1" applyAlignment="1">
      <alignment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9" xfId="0" applyFont="1" applyBorder="1"/>
    <xf numFmtId="2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14" fillId="0" borderId="0" xfId="0" applyFont="1"/>
    <xf numFmtId="168" fontId="4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8" fontId="4" fillId="0" borderId="1" xfId="0" applyNumberFormat="1" applyFont="1" applyBorder="1" applyAlignment="1">
      <alignment horizontal="left" vertical="center"/>
    </xf>
    <xf numFmtId="169" fontId="4" fillId="0" borderId="1" xfId="0" applyNumberFormat="1" applyFont="1" applyBorder="1"/>
    <xf numFmtId="0" fontId="4" fillId="0" borderId="3" xfId="0" applyFont="1" applyBorder="1"/>
    <xf numFmtId="0" fontId="4" fillId="0" borderId="5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8" fontId="4" fillId="0" borderId="6" xfId="0" applyNumberFormat="1" applyFont="1" applyBorder="1" applyAlignment="1">
      <alignment horizontal="left" vertical="center"/>
    </xf>
    <xf numFmtId="0" fontId="4" fillId="0" borderId="7" xfId="0" applyFont="1" applyBorder="1"/>
    <xf numFmtId="0" fontId="4" fillId="0" borderId="1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8" fontId="4" fillId="0" borderId="2" xfId="0" applyNumberFormat="1" applyFont="1" applyBorder="1" applyAlignment="1">
      <alignment horizontal="left" vertical="center"/>
    </xf>
    <xf numFmtId="169" fontId="18" fillId="0" borderId="0" xfId="0" applyNumberFormat="1" applyFont="1" applyAlignment="1">
      <alignment vertical="center"/>
    </xf>
    <xf numFmtId="169" fontId="18" fillId="0" borderId="5" xfId="0" applyNumberFormat="1" applyFont="1" applyBorder="1" applyAlignment="1">
      <alignment horizontal="left" vertical="center"/>
    </xf>
    <xf numFmtId="0" fontId="4" fillId="0" borderId="11" xfId="0" applyFont="1" applyBorder="1"/>
    <xf numFmtId="169" fontId="4" fillId="0" borderId="2" xfId="0" applyNumberFormat="1" applyFont="1" applyBorder="1"/>
    <xf numFmtId="0" fontId="4" fillId="0" borderId="9" xfId="0" applyFont="1" applyBorder="1"/>
    <xf numFmtId="169" fontId="4" fillId="0" borderId="6" xfId="0" applyNumberFormat="1" applyFont="1" applyBorder="1"/>
    <xf numFmtId="169" fontId="18" fillId="0" borderId="41" xfId="0" applyNumberFormat="1" applyFont="1" applyBorder="1" applyAlignment="1">
      <alignment horizontal="left" vertical="center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7" fillId="0" borderId="0" xfId="0" applyFont="1"/>
    <xf numFmtId="0" fontId="4" fillId="0" borderId="32" xfId="0" applyFont="1" applyFill="1" applyBorder="1"/>
    <xf numFmtId="2" fontId="4" fillId="0" borderId="11" xfId="0" applyNumberFormat="1" applyFont="1" applyBorder="1" applyAlignment="1">
      <alignment horizontal="center" vertical="center"/>
    </xf>
    <xf numFmtId="43" fontId="4" fillId="0" borderId="35" xfId="2" applyFont="1" applyBorder="1" applyAlignment="1">
      <alignment horizontal="center" vertical="center"/>
    </xf>
    <xf numFmtId="43" fontId="4" fillId="0" borderId="32" xfId="2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7" fontId="4" fillId="0" borderId="0" xfId="0" applyNumberFormat="1" applyFont="1" applyAlignment="1">
      <alignment horizontal="left" vertical="center"/>
    </xf>
    <xf numFmtId="8" fontId="4" fillId="0" borderId="0" xfId="0" applyNumberFormat="1" applyFont="1" applyAlignment="1">
      <alignment horizontal="left" vertical="center"/>
    </xf>
    <xf numFmtId="0" fontId="8" fillId="2" borderId="2" xfId="1" applyFont="1" applyBorder="1" applyAlignment="1">
      <alignment vertical="center"/>
    </xf>
    <xf numFmtId="0" fontId="8" fillId="2" borderId="1" xfId="1" applyFont="1" applyBorder="1" applyAlignment="1">
      <alignment vertical="center"/>
    </xf>
    <xf numFmtId="0" fontId="8" fillId="2" borderId="6" xfId="1" applyFont="1" applyBorder="1" applyAlignment="1">
      <alignment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11" fillId="4" borderId="19" xfId="0" applyFont="1" applyFill="1" applyBorder="1" applyAlignment="1">
      <alignment horizontal="center" vertical="top"/>
    </xf>
    <xf numFmtId="0" fontId="4" fillId="4" borderId="21" xfId="0" applyFont="1" applyFill="1" applyBorder="1" applyAlignment="1">
      <alignment horizontal="center" vertical="center"/>
    </xf>
    <xf numFmtId="2" fontId="8" fillId="2" borderId="42" xfId="1" applyNumberFormat="1" applyFont="1" applyBorder="1" applyAlignment="1">
      <alignment horizontal="center" vertical="center"/>
    </xf>
    <xf numFmtId="165" fontId="4" fillId="0" borderId="0" xfId="0" applyNumberFormat="1" applyFont="1"/>
    <xf numFmtId="0" fontId="10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Protection="1"/>
    <xf numFmtId="2" fontId="5" fillId="0" borderId="0" xfId="0" applyNumberFormat="1" applyFont="1" applyProtection="1"/>
    <xf numFmtId="0" fontId="7" fillId="0" borderId="0" xfId="0" applyFont="1" applyProtection="1"/>
    <xf numFmtId="2" fontId="7" fillId="0" borderId="0" xfId="0" applyNumberFormat="1" applyFont="1" applyProtection="1"/>
    <xf numFmtId="0" fontId="4" fillId="0" borderId="13" xfId="0" applyFont="1" applyBorder="1" applyProtection="1"/>
    <xf numFmtId="2" fontId="4" fillId="0" borderId="0" xfId="0" applyNumberFormat="1" applyFont="1" applyProtection="1"/>
    <xf numFmtId="0" fontId="4" fillId="0" borderId="4" xfId="0" applyFont="1" applyBorder="1" applyProtection="1"/>
    <xf numFmtId="0" fontId="4" fillId="4" borderId="50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4" fillId="0" borderId="48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2" fontId="4" fillId="0" borderId="0" xfId="0" applyNumberFormat="1" applyFont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4" borderId="37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center" vertical="center" wrapText="1"/>
    </xf>
    <xf numFmtId="0" fontId="4" fillId="0" borderId="49" xfId="0" applyFont="1" applyFill="1" applyBorder="1" applyAlignment="1" applyProtection="1">
      <alignment horizontal="center" vertical="center" wrapText="1"/>
    </xf>
    <xf numFmtId="0" fontId="4" fillId="0" borderId="56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17" fillId="0" borderId="0" xfId="0" applyFont="1" applyProtection="1"/>
    <xf numFmtId="0" fontId="4" fillId="0" borderId="0" xfId="0" applyFont="1" applyBorder="1" applyProtection="1"/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/>
    </xf>
    <xf numFmtId="0" fontId="11" fillId="4" borderId="19" xfId="0" applyFont="1" applyFill="1" applyBorder="1" applyAlignment="1" applyProtection="1">
      <alignment horizontal="center" vertical="top"/>
    </xf>
    <xf numFmtId="0" fontId="4" fillId="0" borderId="31" xfId="0" applyFont="1" applyBorder="1" applyAlignment="1" applyProtection="1">
      <alignment vertical="center" wrapText="1"/>
    </xf>
    <xf numFmtId="2" fontId="4" fillId="0" borderId="2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43" fontId="4" fillId="0" borderId="35" xfId="2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4" fillId="0" borderId="32" xfId="0" applyFont="1" applyFill="1" applyBorder="1" applyProtection="1"/>
    <xf numFmtId="2" fontId="4" fillId="0" borderId="41" xfId="0" applyNumberFormat="1" applyFont="1" applyFill="1" applyBorder="1" applyAlignment="1" applyProtection="1">
      <alignment horizontal="center" vertical="center"/>
    </xf>
    <xf numFmtId="2" fontId="4" fillId="0" borderId="29" xfId="0" applyNumberFormat="1" applyFont="1" applyFill="1" applyBorder="1" applyAlignment="1" applyProtection="1">
      <alignment horizontal="center" vertical="center"/>
    </xf>
    <xf numFmtId="43" fontId="4" fillId="0" borderId="32" xfId="2" applyFont="1" applyBorder="1" applyAlignment="1" applyProtection="1">
      <alignment horizontal="center" vertical="center"/>
    </xf>
    <xf numFmtId="169" fontId="18" fillId="0" borderId="0" xfId="0" applyNumberFormat="1" applyFont="1" applyAlignment="1" applyProtection="1">
      <alignment vertical="center"/>
    </xf>
    <xf numFmtId="0" fontId="4" fillId="0" borderId="11" xfId="0" applyFont="1" applyBorder="1" applyProtection="1"/>
    <xf numFmtId="0" fontId="4" fillId="0" borderId="12" xfId="0" applyFont="1" applyBorder="1" applyAlignment="1" applyProtection="1">
      <alignment horizontal="right" vertical="center"/>
    </xf>
    <xf numFmtId="8" fontId="4" fillId="0" borderId="2" xfId="0" applyNumberFormat="1" applyFont="1" applyBorder="1" applyAlignment="1" applyProtection="1">
      <alignment horizontal="left" vertical="center"/>
    </xf>
    <xf numFmtId="169" fontId="4" fillId="0" borderId="2" xfId="0" applyNumberFormat="1" applyFont="1" applyBorder="1" applyProtection="1"/>
    <xf numFmtId="0" fontId="4" fillId="0" borderId="3" xfId="0" applyFont="1" applyBorder="1" applyProtection="1"/>
    <xf numFmtId="0" fontId="4" fillId="0" borderId="5" xfId="0" applyFont="1" applyBorder="1" applyAlignment="1" applyProtection="1">
      <alignment horizontal="right" vertical="center"/>
    </xf>
    <xf numFmtId="8" fontId="4" fillId="0" borderId="1" xfId="0" applyNumberFormat="1" applyFont="1" applyBorder="1" applyAlignment="1" applyProtection="1">
      <alignment horizontal="left" vertical="center"/>
    </xf>
    <xf numFmtId="169" fontId="4" fillId="0" borderId="1" xfId="0" applyNumberFormat="1" applyFont="1" applyBorder="1" applyProtection="1"/>
    <xf numFmtId="0" fontId="4" fillId="0" borderId="9" xfId="0" applyFont="1" applyBorder="1" applyProtection="1"/>
    <xf numFmtId="0" fontId="4" fillId="0" borderId="10" xfId="0" applyFont="1" applyBorder="1" applyAlignment="1" applyProtection="1">
      <alignment horizontal="right" vertical="center"/>
    </xf>
    <xf numFmtId="8" fontId="4" fillId="0" borderId="6" xfId="0" applyNumberFormat="1" applyFont="1" applyBorder="1" applyAlignment="1" applyProtection="1">
      <alignment horizontal="left" vertical="center"/>
    </xf>
    <xf numFmtId="0" fontId="4" fillId="0" borderId="7" xfId="0" applyFont="1" applyBorder="1" applyProtection="1"/>
    <xf numFmtId="169" fontId="4" fillId="0" borderId="6" xfId="0" applyNumberFormat="1" applyFont="1" applyBorder="1" applyProtection="1"/>
    <xf numFmtId="169" fontId="18" fillId="0" borderId="5" xfId="0" applyNumberFormat="1" applyFont="1" applyBorder="1" applyAlignment="1" applyProtection="1">
      <alignment horizontal="left" vertical="center"/>
    </xf>
    <xf numFmtId="169" fontId="18" fillId="0" borderId="41" xfId="0" applyNumberFormat="1" applyFont="1" applyBorder="1" applyAlignment="1" applyProtection="1">
      <alignment horizontal="left" vertical="center"/>
    </xf>
    <xf numFmtId="0" fontId="4" fillId="0" borderId="19" xfId="0" applyFont="1" applyBorder="1" applyProtection="1"/>
    <xf numFmtId="166" fontId="4" fillId="0" borderId="2" xfId="0" applyNumberFormat="1" applyFont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vertical="center"/>
    </xf>
    <xf numFmtId="2" fontId="4" fillId="0" borderId="59" xfId="0" applyNumberFormat="1" applyFont="1" applyBorder="1" applyAlignment="1" applyProtection="1">
      <alignment horizontal="center" vertical="center"/>
    </xf>
    <xf numFmtId="166" fontId="4" fillId="0" borderId="59" xfId="0" applyNumberFormat="1" applyFont="1" applyBorder="1" applyAlignment="1" applyProtection="1">
      <alignment horizontal="center" vertical="center"/>
    </xf>
    <xf numFmtId="169" fontId="19" fillId="0" borderId="41" xfId="0" applyNumberFormat="1" applyFont="1" applyBorder="1" applyAlignment="1" applyProtection="1">
      <alignment horizontal="left" vertical="center"/>
    </xf>
    <xf numFmtId="165" fontId="4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0" fontId="13" fillId="0" borderId="9" xfId="0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</xf>
    <xf numFmtId="2" fontId="4" fillId="4" borderId="55" xfId="0" applyNumberFormat="1" applyFont="1" applyFill="1" applyBorder="1" applyAlignment="1" applyProtection="1">
      <alignment horizontal="center" vertical="center" wrapText="1"/>
    </xf>
    <xf numFmtId="0" fontId="7" fillId="0" borderId="18" xfId="0" applyFont="1" applyBorder="1" applyProtection="1"/>
    <xf numFmtId="0" fontId="4" fillId="0" borderId="16" xfId="0" applyFont="1" applyBorder="1" applyProtection="1"/>
    <xf numFmtId="2" fontId="4" fillId="0" borderId="17" xfId="0" applyNumberFormat="1" applyFont="1" applyBorder="1" applyProtection="1"/>
    <xf numFmtId="165" fontId="10" fillId="0" borderId="4" xfId="0" applyNumberFormat="1" applyFont="1" applyFill="1" applyBorder="1" applyAlignment="1" applyProtection="1">
      <alignment horizontal="center" vertical="center" wrapText="1"/>
    </xf>
    <xf numFmtId="165" fontId="10" fillId="0" borderId="5" xfId="0" applyNumberFormat="1" applyFont="1" applyFill="1" applyBorder="1" applyAlignment="1" applyProtection="1">
      <alignment horizontal="center" vertical="center" wrapText="1"/>
    </xf>
    <xf numFmtId="164" fontId="10" fillId="0" borderId="10" xfId="0" applyNumberFormat="1" applyFont="1" applyFill="1" applyBorder="1" applyAlignment="1" applyProtection="1">
      <alignment horizontal="center" vertical="center" wrapText="1"/>
    </xf>
    <xf numFmtId="2" fontId="4" fillId="0" borderId="87" xfId="0" applyNumberFormat="1" applyFont="1" applyBorder="1" applyAlignment="1" applyProtection="1">
      <alignment horizontal="center" vertical="center"/>
    </xf>
    <xf numFmtId="2" fontId="4" fillId="0" borderId="23" xfId="0" applyNumberFormat="1" applyFont="1" applyBorder="1" applyAlignment="1" applyProtection="1">
      <alignment horizontal="center" vertical="center"/>
    </xf>
    <xf numFmtId="43" fontId="4" fillId="0" borderId="60" xfId="2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4" borderId="21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4" fillId="0" borderId="13" xfId="0" applyFont="1" applyBorder="1" applyProtection="1"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2" fontId="8" fillId="2" borderId="42" xfId="1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41" xfId="0" applyNumberFormat="1" applyFont="1" applyFill="1" applyBorder="1" applyAlignment="1" applyProtection="1">
      <alignment horizontal="center" vertical="center"/>
      <protection locked="0"/>
    </xf>
    <xf numFmtId="0" fontId="8" fillId="2" borderId="2" xfId="1" applyFont="1" applyBorder="1" applyAlignment="1" applyProtection="1">
      <alignment vertical="center"/>
      <protection locked="0"/>
    </xf>
    <xf numFmtId="0" fontId="8" fillId="2" borderId="1" xfId="1" applyFont="1" applyBorder="1" applyAlignment="1" applyProtection="1">
      <alignment vertical="center"/>
      <protection locked="0"/>
    </xf>
    <xf numFmtId="0" fontId="8" fillId="2" borderId="6" xfId="1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8" fillId="2" borderId="11" xfId="1" applyFont="1" applyBorder="1" applyAlignment="1" applyProtection="1">
      <alignment vertical="center"/>
      <protection locked="0"/>
    </xf>
    <xf numFmtId="0" fontId="8" fillId="2" borderId="3" xfId="1" applyFont="1" applyBorder="1" applyAlignment="1" applyProtection="1">
      <alignment vertical="center"/>
      <protection locked="0"/>
    </xf>
    <xf numFmtId="0" fontId="8" fillId="2" borderId="9" xfId="1" applyFont="1" applyBorder="1" applyAlignment="1" applyProtection="1">
      <alignment vertical="center"/>
      <protection locked="0"/>
    </xf>
    <xf numFmtId="0" fontId="4" fillId="3" borderId="57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/>
      <protection locked="0"/>
    </xf>
    <xf numFmtId="167" fontId="4" fillId="0" borderId="75" xfId="0" applyNumberFormat="1" applyFont="1" applyFill="1" applyBorder="1" applyAlignment="1" applyProtection="1">
      <alignment horizontal="center" vertical="center" wrapText="1"/>
    </xf>
    <xf numFmtId="0" fontId="1" fillId="2" borderId="76" xfId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/>
    <xf numFmtId="0" fontId="4" fillId="0" borderId="89" xfId="0" applyFont="1" applyFill="1" applyBorder="1" applyProtection="1"/>
    <xf numFmtId="0" fontId="4" fillId="0" borderId="20" xfId="0" applyFont="1" applyFill="1" applyBorder="1" applyProtection="1"/>
    <xf numFmtId="2" fontId="4" fillId="0" borderId="22" xfId="0" applyNumberFormat="1" applyFont="1" applyFill="1" applyBorder="1" applyProtection="1"/>
    <xf numFmtId="2" fontId="4" fillId="0" borderId="91" xfId="0" applyNumberFormat="1" applyFont="1" applyBorder="1" applyProtection="1"/>
    <xf numFmtId="0" fontId="4" fillId="0" borderId="90" xfId="0" applyFont="1" applyBorder="1" applyProtection="1"/>
    <xf numFmtId="0" fontId="7" fillId="0" borderId="90" xfId="0" applyFont="1" applyBorder="1" applyProtection="1"/>
    <xf numFmtId="0" fontId="4" fillId="0" borderId="92" xfId="0" applyFont="1" applyBorder="1" applyProtection="1"/>
    <xf numFmtId="2" fontId="4" fillId="0" borderId="21" xfId="0" applyNumberFormat="1" applyFont="1" applyBorder="1" applyProtection="1"/>
    <xf numFmtId="2" fontId="1" fillId="2" borderId="62" xfId="1" applyNumberFormat="1" applyBorder="1" applyAlignment="1" applyProtection="1">
      <alignment horizontal="center"/>
      <protection locked="0"/>
    </xf>
    <xf numFmtId="2" fontId="1" fillId="2" borderId="62" xfId="1" applyNumberFormat="1" applyBorder="1" applyAlignment="1" applyProtection="1">
      <alignment horizontal="center" vertical="center" wrapText="1"/>
      <protection locked="0"/>
    </xf>
    <xf numFmtId="0" fontId="1" fillId="2" borderId="62" xfId="1" applyBorder="1" applyAlignment="1" applyProtection="1">
      <alignment horizontal="center"/>
      <protection locked="0"/>
    </xf>
    <xf numFmtId="0" fontId="1" fillId="2" borderId="62" xfId="1" applyBorder="1" applyAlignment="1" applyProtection="1">
      <alignment horizontal="center" vertical="center" wrapText="1"/>
      <protection locked="0"/>
    </xf>
    <xf numFmtId="0" fontId="24" fillId="2" borderId="88" xfId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/>
    <xf numFmtId="167" fontId="4" fillId="0" borderId="40" xfId="0" applyNumberFormat="1" applyFont="1" applyBorder="1" applyAlignment="1" applyProtection="1">
      <alignment horizontal="center" vertical="center"/>
      <protection hidden="1"/>
    </xf>
    <xf numFmtId="167" fontId="4" fillId="0" borderId="39" xfId="0" applyNumberFormat="1" applyFont="1" applyBorder="1" applyAlignment="1" applyProtection="1">
      <alignment horizontal="center" vertical="center" wrapText="1"/>
      <protection hidden="1"/>
    </xf>
    <xf numFmtId="167" fontId="4" fillId="0" borderId="40" xfId="0" applyNumberFormat="1" applyFont="1" applyBorder="1" applyAlignment="1" applyProtection="1">
      <alignment horizontal="center" vertical="center" wrapText="1"/>
      <protection hidden="1"/>
    </xf>
    <xf numFmtId="167" fontId="7" fillId="4" borderId="51" xfId="0" applyNumberFormat="1" applyFont="1" applyFill="1" applyBorder="1" applyAlignment="1" applyProtection="1">
      <alignment horizontal="center" vertical="center" wrapText="1"/>
      <protection hidden="1"/>
    </xf>
    <xf numFmtId="167" fontId="4" fillId="0" borderId="51" xfId="0" applyNumberFormat="1" applyFont="1" applyBorder="1" applyAlignment="1" applyProtection="1">
      <alignment horizontal="center" vertical="center" wrapText="1"/>
      <protection hidden="1"/>
    </xf>
    <xf numFmtId="167" fontId="8" fillId="0" borderId="86" xfId="1" applyNumberFormat="1" applyFont="1" applyFill="1" applyBorder="1" applyAlignment="1" applyProtection="1">
      <alignment horizontal="center" vertical="center" wrapText="1"/>
      <protection hidden="1"/>
    </xf>
    <xf numFmtId="167" fontId="4" fillId="0" borderId="28" xfId="0" applyNumberFormat="1" applyFont="1" applyFill="1" applyBorder="1" applyAlignment="1" applyProtection="1">
      <alignment horizontal="center"/>
      <protection hidden="1"/>
    </xf>
    <xf numFmtId="167" fontId="8" fillId="0" borderId="85" xfId="1" applyNumberFormat="1" applyFont="1" applyFill="1" applyBorder="1" applyAlignment="1" applyProtection="1">
      <alignment horizontal="center"/>
      <protection hidden="1"/>
    </xf>
    <xf numFmtId="167" fontId="4" fillId="0" borderId="93" xfId="0" applyNumberFormat="1" applyFont="1" applyFill="1" applyBorder="1" applyAlignment="1" applyProtection="1">
      <alignment horizontal="center"/>
      <protection hidden="1"/>
    </xf>
    <xf numFmtId="167" fontId="20" fillId="4" borderId="54" xfId="0" applyNumberFormat="1" applyFont="1" applyFill="1" applyBorder="1" applyAlignment="1" applyProtection="1">
      <alignment horizontal="center" vertical="center" wrapText="1"/>
      <protection hidden="1"/>
    </xf>
    <xf numFmtId="0" fontId="7" fillId="4" borderId="49" xfId="0" applyFont="1" applyFill="1" applyBorder="1" applyAlignment="1" applyProtection="1">
      <alignment horizontal="center" vertical="center" wrapText="1"/>
    </xf>
    <xf numFmtId="167" fontId="7" fillId="6" borderId="95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50" xfId="0" applyFont="1" applyFill="1" applyBorder="1" applyAlignment="1" applyProtection="1">
      <alignment horizontal="center" vertical="center" wrapText="1"/>
    </xf>
    <xf numFmtId="2" fontId="1" fillId="2" borderId="96" xfId="1" applyNumberFormat="1" applyBorder="1" applyAlignment="1" applyProtection="1">
      <alignment horizontal="center" vertical="center" wrapText="1"/>
      <protection locked="0"/>
    </xf>
    <xf numFmtId="167" fontId="4" fillId="0" borderId="47" xfId="0" applyNumberFormat="1" applyFont="1" applyBorder="1" applyAlignment="1" applyProtection="1">
      <alignment horizontal="center" vertical="center" wrapText="1"/>
      <protection hidden="1"/>
    </xf>
    <xf numFmtId="0" fontId="1" fillId="2" borderId="96" xfId="1" applyBorder="1" applyAlignment="1" applyProtection="1">
      <alignment horizont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0" xfId="0" applyFont="1" applyProtection="1"/>
    <xf numFmtId="0" fontId="4" fillId="0" borderId="9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NumberFormat="1" applyProtection="1"/>
    <xf numFmtId="167" fontId="28" fillId="0" borderId="1" xfId="0" applyNumberFormat="1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167" fontId="31" fillId="0" borderId="1" xfId="0" applyNumberFormat="1" applyFont="1" applyBorder="1" applyAlignment="1" applyProtection="1">
      <alignment horizontal="center" vertical="center"/>
      <protection locked="0"/>
    </xf>
    <xf numFmtId="167" fontId="3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vertical="center" wrapText="1"/>
    </xf>
    <xf numFmtId="167" fontId="28" fillId="0" borderId="6" xfId="0" applyNumberFormat="1" applyFont="1" applyBorder="1" applyAlignment="1" applyProtection="1">
      <alignment horizontal="center" vertical="center"/>
    </xf>
    <xf numFmtId="167" fontId="27" fillId="0" borderId="98" xfId="0" applyNumberFormat="1" applyFont="1" applyBorder="1" applyAlignment="1" applyProtection="1">
      <alignment horizontal="center" vertical="center"/>
    </xf>
    <xf numFmtId="0" fontId="30" fillId="7" borderId="98" xfId="3" applyNumberFormat="1" applyFont="1" applyBorder="1" applyAlignment="1" applyProtection="1">
      <alignment horizontal="left" vertical="center"/>
      <protection locked="0"/>
    </xf>
    <xf numFmtId="0" fontId="30" fillId="7" borderId="98" xfId="3" applyNumberFormat="1" applyFont="1" applyBorder="1" applyAlignment="1" applyProtection="1">
      <alignment horizontal="center" vertical="center" wrapText="1"/>
      <protection locked="0"/>
    </xf>
    <xf numFmtId="8" fontId="33" fillId="7" borderId="1" xfId="3" applyNumberFormat="1" applyFont="1" applyBorder="1" applyAlignment="1" applyProtection="1">
      <alignment horizontal="center" vertical="center"/>
      <protection locked="0"/>
    </xf>
    <xf numFmtId="0" fontId="33" fillId="7" borderId="1" xfId="3" applyNumberFormat="1" applyFont="1" applyBorder="1" applyAlignment="1" applyProtection="1">
      <alignment horizontal="center" vertical="center"/>
      <protection locked="0"/>
    </xf>
    <xf numFmtId="0" fontId="33" fillId="7" borderId="97" xfId="3" applyFont="1" applyAlignment="1" applyProtection="1">
      <alignment horizontal="center" vertical="center"/>
      <protection locked="0"/>
    </xf>
    <xf numFmtId="0" fontId="30" fillId="7" borderId="1" xfId="3" applyNumberFormat="1" applyFont="1" applyBorder="1" applyAlignment="1" applyProtection="1">
      <alignment horizontal="center" vertical="center"/>
      <protection locked="0"/>
    </xf>
    <xf numFmtId="8" fontId="30" fillId="7" borderId="1" xfId="3" applyNumberFormat="1" applyFont="1" applyBorder="1" applyAlignment="1" applyProtection="1">
      <alignment horizontal="center" vertical="center"/>
      <protection locked="0"/>
    </xf>
    <xf numFmtId="0" fontId="30" fillId="7" borderId="97" xfId="3" applyFont="1" applyAlignment="1" applyProtection="1">
      <alignment horizontal="center" vertical="center" wrapText="1"/>
      <protection locked="0"/>
    </xf>
    <xf numFmtId="167" fontId="31" fillId="0" borderId="6" xfId="0" applyNumberFormat="1" applyFont="1" applyBorder="1" applyAlignment="1" applyProtection="1">
      <alignment horizontal="center" vertical="center"/>
      <protection locked="0"/>
    </xf>
    <xf numFmtId="167" fontId="27" fillId="0" borderId="98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13" xfId="0" applyBorder="1"/>
    <xf numFmtId="0" fontId="0" fillId="0" borderId="75" xfId="0" applyBorder="1"/>
    <xf numFmtId="0" fontId="0" fillId="0" borderId="12" xfId="0" applyBorder="1"/>
    <xf numFmtId="0" fontId="7" fillId="0" borderId="0" xfId="0" applyFont="1" applyBorder="1" applyAlignment="1" applyProtection="1">
      <alignment horizontal="left"/>
    </xf>
    <xf numFmtId="0" fontId="7" fillId="0" borderId="90" xfId="0" applyFont="1" applyBorder="1" applyAlignment="1" applyProtection="1">
      <alignment horizontal="left"/>
    </xf>
    <xf numFmtId="0" fontId="4" fillId="0" borderId="1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" fillId="2" borderId="81" xfId="1" applyBorder="1" applyAlignment="1" applyProtection="1">
      <alignment horizontal="center" vertical="center" wrapText="1"/>
      <protection locked="0"/>
    </xf>
    <xf numFmtId="0" fontId="1" fillId="2" borderId="82" xfId="1" applyBorder="1" applyAlignment="1" applyProtection="1">
      <alignment horizontal="center" vertical="center" wrapText="1"/>
      <protection locked="0"/>
    </xf>
    <xf numFmtId="0" fontId="1" fillId="2" borderId="65" xfId="1" applyBorder="1" applyAlignment="1" applyProtection="1">
      <alignment horizontal="center" vertical="center" wrapText="1"/>
      <protection locked="0"/>
    </xf>
    <xf numFmtId="0" fontId="1" fillId="2" borderId="66" xfId="1" applyBorder="1" applyAlignment="1" applyProtection="1">
      <alignment horizontal="center" vertical="center" wrapText="1"/>
      <protection locked="0"/>
    </xf>
    <xf numFmtId="0" fontId="1" fillId="2" borderId="67" xfId="1" applyBorder="1" applyAlignment="1" applyProtection="1">
      <alignment horizontal="center" vertical="center" wrapText="1"/>
      <protection locked="0"/>
    </xf>
    <xf numFmtId="0" fontId="1" fillId="2" borderId="68" xfId="1" applyBorder="1" applyAlignment="1" applyProtection="1">
      <alignment horizontal="center" vertical="center" wrapText="1"/>
      <protection locked="0"/>
    </xf>
    <xf numFmtId="0" fontId="1" fillId="2" borderId="69" xfId="1" applyBorder="1" applyAlignment="1" applyProtection="1">
      <alignment horizontal="center" vertical="center" wrapText="1"/>
      <protection locked="0"/>
    </xf>
    <xf numFmtId="0" fontId="1" fillId="2" borderId="70" xfId="1" applyBorder="1" applyAlignment="1" applyProtection="1">
      <alignment horizontal="center" vertical="center" wrapText="1"/>
      <protection locked="0"/>
    </xf>
    <xf numFmtId="166" fontId="1" fillId="2" borderId="79" xfId="1" applyNumberFormat="1" applyBorder="1" applyAlignment="1" applyProtection="1">
      <alignment horizontal="center" vertical="center" wrapText="1"/>
      <protection locked="0"/>
    </xf>
    <xf numFmtId="166" fontId="1" fillId="2" borderId="80" xfId="1" applyNumberFormat="1" applyBorder="1" applyAlignment="1" applyProtection="1">
      <alignment horizontal="center" vertical="center" wrapText="1"/>
      <protection locked="0"/>
    </xf>
    <xf numFmtId="0" fontId="1" fillId="2" borderId="77" xfId="1" applyNumberFormat="1" applyBorder="1" applyAlignment="1" applyProtection="1">
      <alignment horizontal="center" vertical="center" wrapText="1"/>
      <protection locked="0"/>
    </xf>
    <xf numFmtId="0" fontId="1" fillId="2" borderId="78" xfId="1" applyNumberFormat="1" applyBorder="1" applyAlignment="1" applyProtection="1">
      <alignment horizontal="center" vertical="center" wrapText="1"/>
      <protection locked="0"/>
    </xf>
    <xf numFmtId="0" fontId="8" fillId="0" borderId="61" xfId="1" applyFont="1" applyFill="1" applyBorder="1" applyAlignment="1" applyProtection="1">
      <alignment horizontal="center" vertical="center" wrapText="1"/>
    </xf>
    <xf numFmtId="166" fontId="1" fillId="2" borderId="81" xfId="1" applyNumberFormat="1" applyBorder="1" applyAlignment="1" applyProtection="1">
      <alignment horizontal="center" vertical="center" wrapText="1"/>
      <protection locked="0"/>
    </xf>
    <xf numFmtId="166" fontId="1" fillId="2" borderId="82" xfId="1" applyNumberFormat="1" applyBorder="1" applyAlignment="1" applyProtection="1">
      <alignment horizontal="center" vertical="center" wrapText="1"/>
      <protection locked="0"/>
    </xf>
    <xf numFmtId="0" fontId="1" fillId="2" borderId="81" xfId="1" applyNumberFormat="1" applyBorder="1" applyAlignment="1" applyProtection="1">
      <alignment horizontal="center" vertical="center" wrapText="1"/>
      <protection locked="0"/>
    </xf>
    <xf numFmtId="0" fontId="1" fillId="2" borderId="82" xfId="1" applyNumberFormat="1" applyBorder="1" applyAlignment="1" applyProtection="1">
      <alignment horizontal="center" vertical="center" wrapText="1"/>
      <protection locked="0"/>
    </xf>
    <xf numFmtId="0" fontId="24" fillId="2" borderId="81" xfId="1" applyFont="1" applyBorder="1" applyAlignment="1" applyProtection="1">
      <alignment horizontal="left" vertical="center"/>
      <protection locked="0"/>
    </xf>
    <xf numFmtId="0" fontId="24" fillId="2" borderId="83" xfId="1" applyFont="1" applyBorder="1" applyAlignment="1" applyProtection="1">
      <alignment horizontal="left" vertical="center"/>
      <protection locked="0"/>
    </xf>
    <xf numFmtId="0" fontId="24" fillId="2" borderId="84" xfId="1" applyFont="1" applyBorder="1" applyAlignment="1" applyProtection="1">
      <alignment horizontal="left" vertical="center"/>
      <protection locked="0"/>
    </xf>
    <xf numFmtId="167" fontId="4" fillId="0" borderId="54" xfId="0" applyNumberFormat="1" applyFont="1" applyBorder="1" applyAlignment="1" applyProtection="1">
      <alignment horizontal="center" vertical="center" wrapText="1"/>
      <protection hidden="1"/>
    </xf>
    <xf numFmtId="167" fontId="4" fillId="0" borderId="55" xfId="0" applyNumberFormat="1" applyFont="1" applyBorder="1" applyAlignment="1" applyProtection="1">
      <alignment horizontal="center" vertical="center" wrapText="1"/>
      <protection hidden="1"/>
    </xf>
    <xf numFmtId="167" fontId="4" fillId="0" borderId="39" xfId="0" applyNumberFormat="1" applyFont="1" applyBorder="1" applyAlignment="1" applyProtection="1">
      <alignment horizontal="center" vertical="center" wrapText="1"/>
      <protection hidden="1"/>
    </xf>
    <xf numFmtId="0" fontId="1" fillId="2" borderId="63" xfId="1" applyBorder="1" applyAlignment="1" applyProtection="1">
      <alignment horizontal="center" vertical="center" wrapText="1"/>
      <protection locked="0"/>
    </xf>
    <xf numFmtId="0" fontId="1" fillId="2" borderId="64" xfId="1" applyBorder="1" applyAlignment="1" applyProtection="1">
      <alignment horizontal="center" vertical="center" wrapText="1"/>
      <protection locked="0"/>
    </xf>
    <xf numFmtId="0" fontId="1" fillId="2" borderId="73" xfId="1" applyBorder="1" applyAlignment="1" applyProtection="1">
      <alignment horizontal="center" vertical="center" wrapText="1"/>
      <protection locked="0"/>
    </xf>
    <xf numFmtId="0" fontId="1" fillId="2" borderId="74" xfId="1" applyBorder="1" applyAlignment="1" applyProtection="1">
      <alignment horizontal="center" vertical="center" wrapText="1"/>
      <protection locked="0"/>
    </xf>
    <xf numFmtId="165" fontId="10" fillId="0" borderId="6" xfId="0" applyNumberFormat="1" applyFont="1" applyFill="1" applyBorder="1" applyAlignment="1" applyProtection="1">
      <alignment horizontal="center" vertical="center" wrapText="1"/>
    </xf>
    <xf numFmtId="165" fontId="10" fillId="0" borderId="75" xfId="0" applyNumberFormat="1" applyFont="1" applyFill="1" applyBorder="1" applyAlignment="1" applyProtection="1">
      <alignment horizontal="center" vertical="center" wrapText="1"/>
    </xf>
    <xf numFmtId="165" fontId="10" fillId="0" borderId="12" xfId="0" applyNumberFormat="1" applyFont="1" applyFill="1" applyBorder="1" applyAlignment="1" applyProtection="1">
      <alignment horizontal="center" vertical="center" wrapText="1"/>
    </xf>
    <xf numFmtId="0" fontId="7" fillId="4" borderId="52" xfId="0" applyFont="1" applyFill="1" applyBorder="1" applyAlignment="1" applyProtection="1">
      <alignment horizontal="left"/>
    </xf>
    <xf numFmtId="0" fontId="7" fillId="4" borderId="6" xfId="0" applyFont="1" applyFill="1" applyBorder="1" applyAlignment="1" applyProtection="1">
      <alignment horizontal="left"/>
    </xf>
    <xf numFmtId="0" fontId="7" fillId="4" borderId="8" xfId="0" applyFont="1" applyFill="1" applyBorder="1" applyAlignment="1" applyProtection="1">
      <alignment horizontal="left"/>
    </xf>
    <xf numFmtId="0" fontId="4" fillId="0" borderId="57" xfId="0" applyFont="1" applyFill="1" applyBorder="1" applyAlignment="1" applyProtection="1">
      <alignment horizontal="left"/>
    </xf>
    <xf numFmtId="0" fontId="4" fillId="0" borderId="23" xfId="0" applyFont="1" applyFill="1" applyBorder="1" applyAlignment="1" applyProtection="1">
      <alignment horizontal="left"/>
    </xf>
    <xf numFmtId="0" fontId="4" fillId="4" borderId="3" xfId="0" applyFont="1" applyFill="1" applyBorder="1" applyAlignment="1" applyProtection="1">
      <alignment horizontal="left" vertical="center" wrapText="1"/>
    </xf>
    <xf numFmtId="0" fontId="4" fillId="4" borderId="4" xfId="0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5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7" fillId="4" borderId="29" xfId="0" applyFont="1" applyFill="1" applyBorder="1" applyAlignment="1" applyProtection="1">
      <alignment horizontal="left" vertical="center" wrapText="1"/>
    </xf>
    <xf numFmtId="0" fontId="7" fillId="4" borderId="44" xfId="0" applyFont="1" applyFill="1" applyBorder="1" applyAlignment="1" applyProtection="1">
      <alignment horizontal="left" vertical="center" wrapText="1"/>
    </xf>
    <xf numFmtId="0" fontId="7" fillId="4" borderId="42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left"/>
    </xf>
    <xf numFmtId="0" fontId="4" fillId="0" borderId="16" xfId="0" applyFont="1" applyFill="1" applyBorder="1" applyAlignment="1" applyProtection="1">
      <alignment horizontal="left"/>
    </xf>
    <xf numFmtId="0" fontId="4" fillId="0" borderId="11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4" fillId="0" borderId="29" xfId="0" applyFont="1" applyFill="1" applyBorder="1" applyAlignment="1" applyProtection="1">
      <alignment horizontal="left" vertical="center" wrapText="1"/>
    </xf>
    <xf numFmtId="0" fontId="4" fillId="0" borderId="44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/>
    </xf>
    <xf numFmtId="0" fontId="4" fillId="0" borderId="41" xfId="0" applyFont="1" applyFill="1" applyBorder="1" applyAlignment="1" applyProtection="1">
      <alignment horizontal="left"/>
    </xf>
    <xf numFmtId="0" fontId="4" fillId="0" borderId="29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left"/>
    </xf>
    <xf numFmtId="0" fontId="7" fillId="0" borderId="75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left"/>
    </xf>
    <xf numFmtId="0" fontId="4" fillId="0" borderId="94" xfId="0" applyFont="1" applyFill="1" applyBorder="1" applyAlignment="1" applyProtection="1">
      <alignment horizontal="left"/>
    </xf>
    <xf numFmtId="0" fontId="21" fillId="0" borderId="0" xfId="0" applyFont="1" applyProtection="1"/>
    <xf numFmtId="0" fontId="21" fillId="0" borderId="13" xfId="0" applyFont="1" applyBorder="1" applyProtection="1"/>
    <xf numFmtId="0" fontId="4" fillId="0" borderId="52" xfId="0" applyFont="1" applyBorder="1" applyAlignment="1" applyProtection="1">
      <alignment horizontal="center" vertical="center" wrapText="1"/>
    </xf>
    <xf numFmtId="0" fontId="4" fillId="0" borderId="53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61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8" fillId="0" borderId="52" xfId="1" applyFont="1" applyFill="1" applyBorder="1" applyAlignment="1" applyProtection="1">
      <alignment horizontal="center" vertical="center" wrapText="1"/>
    </xf>
    <xf numFmtId="0" fontId="8" fillId="0" borderId="53" xfId="1" applyFont="1" applyFill="1" applyBorder="1" applyAlignment="1" applyProtection="1">
      <alignment horizontal="center" vertical="center" wrapText="1"/>
    </xf>
    <xf numFmtId="4" fontId="1" fillId="2" borderId="71" xfId="1" applyNumberFormat="1" applyBorder="1" applyAlignment="1" applyProtection="1">
      <alignment horizontal="center" vertical="center" wrapText="1"/>
      <protection locked="0"/>
    </xf>
    <xf numFmtId="0" fontId="1" fillId="2" borderId="72" xfId="1" applyBorder="1" applyAlignment="1" applyProtection="1">
      <alignment horizontal="center" vertical="center" wrapText="1"/>
      <protection locked="0"/>
    </xf>
    <xf numFmtId="0" fontId="22" fillId="5" borderId="9" xfId="0" applyFont="1" applyFill="1" applyBorder="1" applyAlignment="1" applyProtection="1">
      <alignment horizontal="center" vertical="center"/>
    </xf>
    <xf numFmtId="0" fontId="22" fillId="5" borderId="7" xfId="0" applyFont="1" applyFill="1" applyBorder="1" applyAlignment="1" applyProtection="1">
      <alignment horizontal="center" vertical="center"/>
    </xf>
    <xf numFmtId="0" fontId="22" fillId="5" borderId="10" xfId="0" applyFont="1" applyFill="1" applyBorder="1" applyAlignment="1" applyProtection="1">
      <alignment horizontal="center" vertical="center"/>
    </xf>
    <xf numFmtId="0" fontId="20" fillId="5" borderId="11" xfId="0" applyFont="1" applyFill="1" applyBorder="1" applyAlignment="1" applyProtection="1">
      <alignment horizontal="center"/>
    </xf>
    <xf numFmtId="0" fontId="20" fillId="5" borderId="13" xfId="0" applyFont="1" applyFill="1" applyBorder="1" applyAlignment="1" applyProtection="1">
      <alignment horizontal="center"/>
    </xf>
    <xf numFmtId="0" fontId="20" fillId="5" borderId="12" xfId="0" applyFont="1" applyFill="1" applyBorder="1" applyAlignment="1" applyProtection="1">
      <alignment horizontal="center"/>
    </xf>
    <xf numFmtId="0" fontId="23" fillId="0" borderId="19" xfId="0" applyFont="1" applyBorder="1" applyProtection="1"/>
    <xf numFmtId="0" fontId="4" fillId="0" borderId="0" xfId="0" applyFont="1" applyProtection="1"/>
    <xf numFmtId="0" fontId="4" fillId="4" borderId="61" xfId="0" applyFont="1" applyFill="1" applyBorder="1" applyAlignment="1" applyProtection="1">
      <alignment horizontal="center" vertical="center" wrapText="1"/>
    </xf>
    <xf numFmtId="0" fontId="4" fillId="4" borderId="75" xfId="0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 applyProtection="1">
      <alignment horizontal="left" vertical="center"/>
    </xf>
    <xf numFmtId="0" fontId="27" fillId="0" borderId="1" xfId="0" applyFont="1" applyBorder="1" applyAlignment="1" applyProtection="1">
      <alignment horizontal="right" vertical="center"/>
    </xf>
    <xf numFmtId="0" fontId="27" fillId="0" borderId="3" xfId="0" applyFont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33" fillId="7" borderId="1" xfId="3" applyNumberFormat="1" applyFont="1" applyBorder="1" applyAlignment="1" applyProtection="1">
      <alignment horizontal="center" vertical="center"/>
      <protection locked="0"/>
    </xf>
    <xf numFmtId="0" fontId="33" fillId="7" borderId="1" xfId="3" applyNumberFormat="1" applyFont="1" applyBorder="1" applyAlignment="1" applyProtection="1">
      <alignment horizontal="center"/>
      <protection locked="0"/>
    </xf>
    <xf numFmtId="0" fontId="27" fillId="0" borderId="1" xfId="0" applyFont="1" applyFill="1" applyBorder="1" applyAlignment="1" applyProtection="1">
      <alignment horizontal="left" vertical="center" wrapText="1"/>
    </xf>
    <xf numFmtId="0" fontId="30" fillId="7" borderId="18" xfId="3" applyFont="1" applyBorder="1" applyAlignment="1" applyProtection="1">
      <alignment horizontal="center" vertical="top" wrapText="1"/>
      <protection locked="0"/>
    </xf>
    <xf numFmtId="0" fontId="30" fillId="7" borderId="16" xfId="3" applyFont="1" applyBorder="1" applyAlignment="1" applyProtection="1">
      <alignment horizontal="center" vertical="top" wrapText="1"/>
      <protection locked="0"/>
    </xf>
    <xf numFmtId="0" fontId="30" fillId="7" borderId="17" xfId="3" applyFont="1" applyBorder="1" applyAlignment="1" applyProtection="1">
      <alignment horizontal="center" vertical="top" wrapText="1"/>
      <protection locked="0"/>
    </xf>
    <xf numFmtId="0" fontId="33" fillId="7" borderId="1" xfId="3" applyFont="1" applyBorder="1" applyAlignment="1" applyProtection="1">
      <alignment horizontal="center" vertical="center"/>
      <protection locked="0"/>
    </xf>
    <xf numFmtId="167" fontId="28" fillId="0" borderId="1" xfId="0" applyNumberFormat="1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0" fontId="27" fillId="0" borderId="0" xfId="0" applyFont="1" applyAlignment="1">
      <alignment vertical="center"/>
    </xf>
    <xf numFmtId="0" fontId="27" fillId="0" borderId="3" xfId="0" applyFont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center" vertical="center" wrapText="1"/>
    </xf>
    <xf numFmtId="8" fontId="28" fillId="0" borderId="1" xfId="0" applyNumberFormat="1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/>
    </xf>
    <xf numFmtId="0" fontId="30" fillId="7" borderId="18" xfId="3" applyFont="1" applyBorder="1" applyAlignment="1" applyProtection="1">
      <alignment horizontal="center" vertical="center" wrapText="1"/>
      <protection locked="0"/>
    </xf>
    <xf numFmtId="0" fontId="30" fillId="7" borderId="16" xfId="3" applyFont="1" applyBorder="1" applyAlignment="1" applyProtection="1">
      <alignment horizontal="center" vertical="center" wrapText="1"/>
      <protection locked="0"/>
    </xf>
    <xf numFmtId="0" fontId="30" fillId="7" borderId="17" xfId="3" applyFont="1" applyBorder="1" applyAlignment="1" applyProtection="1">
      <alignment horizontal="center" vertical="center" wrapText="1"/>
      <protection locked="0"/>
    </xf>
    <xf numFmtId="0" fontId="30" fillId="7" borderId="1" xfId="3" applyNumberFormat="1" applyFont="1" applyBorder="1" applyAlignment="1" applyProtection="1">
      <alignment horizontal="center" vertical="center"/>
      <protection locked="0"/>
    </xf>
    <xf numFmtId="0" fontId="30" fillId="7" borderId="1" xfId="3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75" xfId="0" applyFont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29" xfId="0" applyFont="1" applyBorder="1" applyAlignment="1" applyProtection="1">
      <alignment horizontal="left" vertical="center"/>
    </xf>
    <xf numFmtId="0" fontId="4" fillId="0" borderId="44" xfId="0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4" fillId="4" borderId="36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8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/>
    </xf>
    <xf numFmtId="0" fontId="4" fillId="4" borderId="21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29" xfId="0" applyFont="1" applyBorder="1" applyAlignment="1" applyProtection="1">
      <alignment horizontal="left" vertical="center" wrapText="1"/>
    </xf>
    <xf numFmtId="0" fontId="4" fillId="0" borderId="44" xfId="0" applyFont="1" applyBorder="1" applyAlignment="1" applyProtection="1">
      <alignment horizontal="left" vertical="center" wrapText="1"/>
    </xf>
    <xf numFmtId="0" fontId="4" fillId="0" borderId="42" xfId="0" applyFont="1" applyBorder="1" applyAlignment="1" applyProtection="1">
      <alignment horizontal="left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0" fontId="4" fillId="4" borderId="35" xfId="0" applyFont="1" applyFill="1" applyBorder="1" applyAlignment="1" applyProtection="1">
      <alignment horizontal="center" vertical="center" wrapText="1"/>
    </xf>
    <xf numFmtId="167" fontId="4" fillId="0" borderId="37" xfId="0" applyNumberFormat="1" applyFont="1" applyBorder="1" applyAlignment="1" applyProtection="1">
      <alignment horizontal="center" vertical="center"/>
      <protection locked="0"/>
    </xf>
    <xf numFmtId="167" fontId="4" fillId="0" borderId="4" xfId="0" applyNumberFormat="1" applyFont="1" applyBorder="1" applyAlignment="1" applyProtection="1">
      <alignment horizontal="center" vertical="center"/>
      <protection locked="0"/>
    </xf>
    <xf numFmtId="167" fontId="4" fillId="0" borderId="5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4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167" fontId="4" fillId="0" borderId="37" xfId="0" applyNumberFormat="1" applyFont="1" applyBorder="1" applyAlignment="1" applyProtection="1">
      <alignment horizontal="center"/>
      <protection locked="0"/>
    </xf>
    <xf numFmtId="167" fontId="4" fillId="0" borderId="4" xfId="0" applyNumberFormat="1" applyFont="1" applyBorder="1" applyAlignment="1" applyProtection="1">
      <alignment horizontal="center"/>
      <protection locked="0"/>
    </xf>
    <xf numFmtId="167" fontId="4" fillId="0" borderId="51" xfId="0" applyNumberFormat="1" applyFont="1" applyBorder="1" applyAlignment="1" applyProtection="1">
      <alignment horizontal="center"/>
      <protection locked="0"/>
    </xf>
    <xf numFmtId="0" fontId="4" fillId="0" borderId="3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167" fontId="4" fillId="0" borderId="38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167" fontId="4" fillId="0" borderId="47" xfId="0" applyNumberFormat="1" applyFont="1" applyBorder="1" applyAlignment="1">
      <alignment horizontal="center"/>
    </xf>
    <xf numFmtId="167" fontId="14" fillId="0" borderId="14" xfId="0" applyNumberFormat="1" applyFont="1" applyBorder="1" applyAlignment="1">
      <alignment horizontal="center" vertical="center"/>
    </xf>
    <xf numFmtId="167" fontId="14" fillId="0" borderId="46" xfId="0" applyNumberFormat="1" applyFont="1" applyBorder="1" applyAlignment="1">
      <alignment horizontal="center" vertical="center"/>
    </xf>
    <xf numFmtId="167" fontId="14" fillId="0" borderId="45" xfId="0" applyNumberFormat="1" applyFont="1" applyBorder="1" applyAlignment="1">
      <alignment horizontal="center" vertical="center"/>
    </xf>
    <xf numFmtId="167" fontId="4" fillId="0" borderId="43" xfId="0" applyNumberFormat="1" applyFont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 applyProtection="1">
      <alignment horizontal="center" vertical="center"/>
      <protection locked="0"/>
    </xf>
    <xf numFmtId="167" fontId="4" fillId="0" borderId="30" xfId="0" applyNumberFormat="1" applyFont="1" applyBorder="1" applyAlignment="1" applyProtection="1">
      <alignment horizontal="center" vertical="center"/>
      <protection locked="0"/>
    </xf>
    <xf numFmtId="167" fontId="4" fillId="0" borderId="56" xfId="0" applyNumberFormat="1" applyFont="1" applyBorder="1" applyAlignment="1">
      <alignment horizontal="center" vertical="center"/>
    </xf>
    <xf numFmtId="167" fontId="4" fillId="0" borderId="57" xfId="0" applyNumberFormat="1" applyFont="1" applyBorder="1" applyAlignment="1">
      <alignment horizontal="center" vertical="center"/>
    </xf>
    <xf numFmtId="167" fontId="4" fillId="0" borderId="5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67" fontId="4" fillId="0" borderId="38" xfId="0" applyNumberFormat="1" applyFont="1" applyBorder="1" applyAlignment="1" applyProtection="1">
      <alignment horizontal="center" vertical="center"/>
      <protection locked="0"/>
    </xf>
    <xf numFmtId="167" fontId="4" fillId="0" borderId="13" xfId="0" applyNumberFormat="1" applyFont="1" applyBorder="1" applyAlignment="1" applyProtection="1">
      <alignment horizontal="center" vertical="center"/>
      <protection locked="0"/>
    </xf>
    <xf numFmtId="167" fontId="4" fillId="0" borderId="47" xfId="0" applyNumberFormat="1" applyFont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4" borderId="3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4">
    <cellStyle name="Comma" xfId="2" builtinId="3"/>
    <cellStyle name="Input" xfId="3" builtinId="20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41210</xdr:colOff>
      <xdr:row>0</xdr:row>
      <xdr:rowOff>20204</xdr:rowOff>
    </xdr:from>
    <xdr:to>
      <xdr:col>2</xdr:col>
      <xdr:colOff>577061</xdr:colOff>
      <xdr:row>5</xdr:row>
      <xdr:rowOff>5523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E7E69FB7-D881-4E39-B4FB-A59D57CA1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460" y="20204"/>
          <a:ext cx="793026" cy="928294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852694</xdr:colOff>
      <xdr:row>31</xdr:row>
      <xdr:rowOff>173934</xdr:rowOff>
    </xdr:from>
    <xdr:to>
      <xdr:col>3</xdr:col>
      <xdr:colOff>1084607</xdr:colOff>
      <xdr:row>32</xdr:row>
      <xdr:rowOff>171037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D0C74412-C087-4A0C-8C64-BC9BF92571B1}"/>
            </a:ext>
          </a:extLst>
        </xdr:cNvPr>
        <xdr:cNvSpPr txBox="1"/>
      </xdr:nvSpPr>
      <xdr:spPr>
        <a:xfrm>
          <a:off x="3627368" y="6866282"/>
          <a:ext cx="231913" cy="2041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MY" sz="1100" b="1">
              <a:solidFill>
                <a:srgbClr val="FF0000"/>
              </a:solidFill>
            </a:rPr>
            <a:t>A</a:t>
          </a:r>
        </a:p>
      </xdr:txBody>
    </xdr:sp>
    <xdr:clientData/>
  </xdr:twoCellAnchor>
  <xdr:twoCellAnchor>
    <xdr:from>
      <xdr:col>3</xdr:col>
      <xdr:colOff>332546</xdr:colOff>
      <xdr:row>34</xdr:row>
      <xdr:rowOff>30230</xdr:rowOff>
    </xdr:from>
    <xdr:to>
      <xdr:col>3</xdr:col>
      <xdr:colOff>556177</xdr:colOff>
      <xdr:row>34</xdr:row>
      <xdr:rowOff>145773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4A34AE01-51FB-46AA-B4F3-F77E16C65C43}"/>
            </a:ext>
          </a:extLst>
        </xdr:cNvPr>
        <xdr:cNvSpPr txBox="1"/>
      </xdr:nvSpPr>
      <xdr:spPr>
        <a:xfrm>
          <a:off x="3107220" y="7343773"/>
          <a:ext cx="223631" cy="1155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MY" sz="1100" b="1">
              <a:solidFill>
                <a:srgbClr val="FF0000"/>
              </a:solidFill>
            </a:rPr>
            <a:t>B</a:t>
          </a:r>
        </a:p>
      </xdr:txBody>
    </xdr:sp>
    <xdr:clientData/>
  </xdr:twoCellAnchor>
  <xdr:twoCellAnchor>
    <xdr:from>
      <xdr:col>3</xdr:col>
      <xdr:colOff>867189</xdr:colOff>
      <xdr:row>35</xdr:row>
      <xdr:rowOff>48040</xdr:rowOff>
    </xdr:from>
    <xdr:to>
      <xdr:col>3</xdr:col>
      <xdr:colOff>1099102</xdr:colOff>
      <xdr:row>35</xdr:row>
      <xdr:rowOff>287822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2B9E8C77-8852-46C6-842C-68512D42569C}"/>
            </a:ext>
          </a:extLst>
        </xdr:cNvPr>
        <xdr:cNvSpPr txBox="1"/>
      </xdr:nvSpPr>
      <xdr:spPr>
        <a:xfrm>
          <a:off x="3641863" y="7568649"/>
          <a:ext cx="231913" cy="239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MY" sz="1100" b="1">
              <a:solidFill>
                <a:srgbClr val="FF0000"/>
              </a:solidFill>
            </a:rPr>
            <a:t>C</a:t>
          </a:r>
        </a:p>
      </xdr:txBody>
    </xdr:sp>
    <xdr:clientData/>
  </xdr:twoCellAnchor>
  <xdr:twoCellAnchor>
    <xdr:from>
      <xdr:col>3</xdr:col>
      <xdr:colOff>329233</xdr:colOff>
      <xdr:row>37</xdr:row>
      <xdr:rowOff>22362</xdr:rowOff>
    </xdr:from>
    <xdr:to>
      <xdr:col>3</xdr:col>
      <xdr:colOff>552864</xdr:colOff>
      <xdr:row>37</xdr:row>
      <xdr:rowOff>116370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E912A0C2-8682-45C3-9C82-931D687CC5C2}"/>
            </a:ext>
          </a:extLst>
        </xdr:cNvPr>
        <xdr:cNvSpPr txBox="1"/>
      </xdr:nvSpPr>
      <xdr:spPr>
        <a:xfrm>
          <a:off x="3103907" y="8064775"/>
          <a:ext cx="223631" cy="9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MY" sz="1100" b="1">
              <a:solidFill>
                <a:srgbClr val="FF0000"/>
              </a:solidFill>
            </a:rPr>
            <a:t>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68"/>
  <sheetViews>
    <sheetView view="pageBreakPreview" zoomScaleNormal="100" zoomScaleSheetLayoutView="100" workbookViewId="0">
      <pane xSplit="2" ySplit="14" topLeftCell="C54" activePane="bottomRight" state="frozen"/>
      <selection pane="topRight" activeCell="C1" sqref="C1"/>
      <selection pane="bottomLeft" activeCell="A15" sqref="A15"/>
      <selection pane="bottomRight" activeCell="E58" sqref="E58:G58"/>
    </sheetView>
  </sheetViews>
  <sheetFormatPr defaultColWidth="9.140625" defaultRowHeight="16.5" x14ac:dyDescent="0.3"/>
  <cols>
    <col min="1" max="1" width="1.42578125" style="62" customWidth="1"/>
    <col min="2" max="2" width="3.85546875" style="62" customWidth="1"/>
    <col min="3" max="3" width="33.85546875" style="62" customWidth="1"/>
    <col min="4" max="4" width="19.42578125" style="62" customWidth="1"/>
    <col min="5" max="5" width="3.42578125" style="62" customWidth="1"/>
    <col min="6" max="6" width="13" style="62" customWidth="1"/>
    <col min="7" max="7" width="12.42578125" style="62" customWidth="1"/>
    <col min="8" max="8" width="14.28515625" style="67" customWidth="1"/>
    <col min="9" max="16384" width="9.140625" style="62"/>
  </cols>
  <sheetData>
    <row r="1" spans="2:15" x14ac:dyDescent="0.3">
      <c r="F1" s="297" t="s">
        <v>165</v>
      </c>
      <c r="G1" s="297"/>
      <c r="H1" s="297"/>
    </row>
    <row r="2" spans="2:15" x14ac:dyDescent="0.3">
      <c r="F2" s="297" t="s">
        <v>166</v>
      </c>
      <c r="G2" s="297"/>
      <c r="H2" s="297"/>
    </row>
    <row r="3" spans="2:15" x14ac:dyDescent="0.3">
      <c r="F3" s="298" t="s">
        <v>215</v>
      </c>
      <c r="G3" s="298"/>
      <c r="H3" s="298"/>
    </row>
    <row r="4" spans="2:15" ht="20.25" x14ac:dyDescent="0.3">
      <c r="C4" s="316" t="s">
        <v>136</v>
      </c>
      <c r="D4" s="317"/>
      <c r="E4" s="317"/>
      <c r="F4" s="317"/>
      <c r="G4" s="317"/>
      <c r="H4" s="318"/>
    </row>
    <row r="5" spans="2:15" ht="14.45" customHeight="1" x14ac:dyDescent="0.3">
      <c r="C5" s="319" t="s">
        <v>137</v>
      </c>
      <c r="D5" s="320"/>
      <c r="E5" s="320"/>
      <c r="F5" s="320"/>
      <c r="G5" s="320"/>
      <c r="H5" s="321"/>
    </row>
    <row r="6" spans="2:15" ht="7.5" customHeight="1" x14ac:dyDescent="0.3">
      <c r="H6" s="63"/>
    </row>
    <row r="7" spans="2:15" ht="18.75" x14ac:dyDescent="0.3">
      <c r="B7" s="178" t="s">
        <v>36</v>
      </c>
      <c r="C7" s="178"/>
      <c r="D7" s="178"/>
      <c r="E7" s="178"/>
      <c r="F7" s="64"/>
      <c r="G7" s="64"/>
      <c r="H7" s="65"/>
      <c r="I7" s="64"/>
      <c r="J7" s="64"/>
      <c r="K7" s="64"/>
      <c r="L7" s="64"/>
      <c r="M7" s="64"/>
      <c r="N7" s="64"/>
      <c r="O7" s="64"/>
    </row>
    <row r="8" spans="2:15" x14ac:dyDescent="0.3">
      <c r="B8" s="323" t="s">
        <v>0</v>
      </c>
      <c r="C8" s="323"/>
      <c r="D8" s="233" t="s">
        <v>216</v>
      </c>
      <c r="E8" s="233"/>
      <c r="F8" s="233"/>
      <c r="G8" s="233"/>
    </row>
    <row r="9" spans="2:15" x14ac:dyDescent="0.3">
      <c r="B9" s="323" t="s">
        <v>1</v>
      </c>
      <c r="C9" s="323"/>
      <c r="D9" s="234" t="s">
        <v>4</v>
      </c>
      <c r="E9" s="234"/>
      <c r="F9" s="234"/>
      <c r="G9" s="234"/>
    </row>
    <row r="10" spans="2:15" x14ac:dyDescent="0.3">
      <c r="B10" s="323" t="s">
        <v>2</v>
      </c>
      <c r="C10" s="323"/>
      <c r="D10" s="234" t="s">
        <v>4</v>
      </c>
      <c r="E10" s="234"/>
      <c r="F10" s="234"/>
      <c r="G10" s="234"/>
    </row>
    <row r="11" spans="2:15" x14ac:dyDescent="0.3">
      <c r="B11" s="323" t="s">
        <v>3</v>
      </c>
      <c r="C11" s="323"/>
      <c r="D11" s="234" t="s">
        <v>4</v>
      </c>
      <c r="E11" s="234"/>
      <c r="F11" s="234"/>
      <c r="G11" s="234"/>
    </row>
    <row r="12" spans="2:15" ht="17.25" thickBot="1" x14ac:dyDescent="0.35">
      <c r="B12" s="322" t="s">
        <v>153</v>
      </c>
      <c r="C12" s="322"/>
    </row>
    <row r="13" spans="2:15" ht="17.25" thickBot="1" x14ac:dyDescent="0.35">
      <c r="B13" s="125" t="s">
        <v>5</v>
      </c>
      <c r="C13" s="126"/>
      <c r="D13" s="126"/>
      <c r="E13" s="126"/>
      <c r="F13" s="126"/>
      <c r="G13" s="126"/>
      <c r="H13" s="127"/>
    </row>
    <row r="14" spans="2:15" ht="33.75" thickBot="1" x14ac:dyDescent="0.35">
      <c r="B14" s="69" t="s">
        <v>6</v>
      </c>
      <c r="C14" s="70" t="s">
        <v>7</v>
      </c>
      <c r="D14" s="70" t="s">
        <v>65</v>
      </c>
      <c r="E14" s="324" t="s">
        <v>64</v>
      </c>
      <c r="F14" s="325"/>
      <c r="G14" s="70" t="s">
        <v>72</v>
      </c>
      <c r="H14" s="124" t="s">
        <v>140</v>
      </c>
    </row>
    <row r="15" spans="2:15" ht="17.25" thickBot="1" x14ac:dyDescent="0.35">
      <c r="B15" s="71">
        <v>1</v>
      </c>
      <c r="C15" s="72" t="s">
        <v>8</v>
      </c>
      <c r="D15" s="119">
        <v>14</v>
      </c>
      <c r="E15" s="237"/>
      <c r="F15" s="238"/>
      <c r="G15" s="128">
        <v>140</v>
      </c>
      <c r="H15" s="179" t="str">
        <f>IF(E15=0,"0.00",(IF(D15*E15/9&lt;G15,G15,D15*E15/9)))</f>
        <v>0.00</v>
      </c>
    </row>
    <row r="16" spans="2:15" ht="17.25" thickBot="1" x14ac:dyDescent="0.35">
      <c r="B16" s="71">
        <v>2</v>
      </c>
      <c r="C16" s="72" t="s">
        <v>9</v>
      </c>
      <c r="D16" s="119">
        <v>12</v>
      </c>
      <c r="E16" s="241"/>
      <c r="F16" s="242"/>
      <c r="G16" s="128">
        <v>120</v>
      </c>
      <c r="H16" s="179" t="str">
        <f t="shared" ref="H16:H20" si="0">IF(E16=0,"0.00",(IF(D16*E16/9&lt;G16,G16,D16*E16/9)))</f>
        <v>0.00</v>
      </c>
    </row>
    <row r="17" spans="2:14" ht="17.25" thickBot="1" x14ac:dyDescent="0.35">
      <c r="B17" s="71">
        <v>3</v>
      </c>
      <c r="C17" s="72" t="s">
        <v>10</v>
      </c>
      <c r="D17" s="119">
        <v>10</v>
      </c>
      <c r="E17" s="241"/>
      <c r="F17" s="242"/>
      <c r="G17" s="128">
        <v>100</v>
      </c>
      <c r="H17" s="179" t="str">
        <f t="shared" si="0"/>
        <v>0.00</v>
      </c>
    </row>
    <row r="18" spans="2:14" ht="17.25" thickBot="1" x14ac:dyDescent="0.35">
      <c r="B18" s="71">
        <v>4</v>
      </c>
      <c r="C18" s="72" t="s">
        <v>11</v>
      </c>
      <c r="D18" s="119">
        <v>8</v>
      </c>
      <c r="E18" s="237"/>
      <c r="F18" s="238"/>
      <c r="G18" s="128">
        <v>80</v>
      </c>
      <c r="H18" s="179" t="str">
        <f t="shared" si="0"/>
        <v>0.00</v>
      </c>
    </row>
    <row r="19" spans="2:14" ht="83.25" thickBot="1" x14ac:dyDescent="0.35">
      <c r="B19" s="71">
        <v>5</v>
      </c>
      <c r="C19" s="72" t="s">
        <v>12</v>
      </c>
      <c r="D19" s="119">
        <v>6</v>
      </c>
      <c r="E19" s="314"/>
      <c r="F19" s="315"/>
      <c r="G19" s="128">
        <v>60</v>
      </c>
      <c r="H19" s="179" t="str">
        <f t="shared" si="0"/>
        <v>0.00</v>
      </c>
    </row>
    <row r="20" spans="2:14" ht="33.75" thickBot="1" x14ac:dyDescent="0.35">
      <c r="B20" s="71">
        <v>6</v>
      </c>
      <c r="C20" s="72" t="s">
        <v>13</v>
      </c>
      <c r="D20" s="119">
        <v>3</v>
      </c>
      <c r="E20" s="239"/>
      <c r="F20" s="240"/>
      <c r="G20" s="128">
        <v>30</v>
      </c>
      <c r="H20" s="179" t="str">
        <f t="shared" si="0"/>
        <v>0.00</v>
      </c>
    </row>
    <row r="21" spans="2:14" ht="17.25" thickBot="1" x14ac:dyDescent="0.35">
      <c r="B21" s="299">
        <v>7</v>
      </c>
      <c r="C21" s="302" t="s">
        <v>14</v>
      </c>
      <c r="D21" s="308" t="s">
        <v>29</v>
      </c>
      <c r="E21" s="241"/>
      <c r="F21" s="242"/>
      <c r="G21" s="129">
        <v>70</v>
      </c>
      <c r="H21" s="180" t="str">
        <f>IF(E21=0,"0.00",(IF(D15/2*E21/9&lt;G21,G21,D15/2*E21/9)))</f>
        <v>0.00</v>
      </c>
      <c r="N21" s="73"/>
    </row>
    <row r="22" spans="2:14" ht="17.25" thickBot="1" x14ac:dyDescent="0.35">
      <c r="B22" s="300"/>
      <c r="C22" s="303"/>
      <c r="D22" s="309"/>
      <c r="E22" s="241"/>
      <c r="F22" s="242"/>
      <c r="G22" s="129">
        <v>60</v>
      </c>
      <c r="H22" s="180" t="str">
        <f t="shared" ref="H22:H26" si="1">IF(E22=0,"0.00",(IF(D16/2*E22/9&lt;G22,G22,D16/2*E22/9)))</f>
        <v>0.00</v>
      </c>
      <c r="N22" s="73"/>
    </row>
    <row r="23" spans="2:14" ht="17.25" thickBot="1" x14ac:dyDescent="0.35">
      <c r="B23" s="300"/>
      <c r="C23" s="303"/>
      <c r="D23" s="309"/>
      <c r="E23" s="241"/>
      <c r="F23" s="242"/>
      <c r="G23" s="129">
        <v>50</v>
      </c>
      <c r="H23" s="180" t="str">
        <f t="shared" si="1"/>
        <v>0.00</v>
      </c>
      <c r="N23" s="73"/>
    </row>
    <row r="24" spans="2:14" ht="17.25" thickBot="1" x14ac:dyDescent="0.35">
      <c r="B24" s="300"/>
      <c r="C24" s="303"/>
      <c r="D24" s="309"/>
      <c r="E24" s="241"/>
      <c r="F24" s="242"/>
      <c r="G24" s="129">
        <v>40</v>
      </c>
      <c r="H24" s="180" t="str">
        <f t="shared" si="1"/>
        <v>0.00</v>
      </c>
      <c r="N24" s="73"/>
    </row>
    <row r="25" spans="2:14" ht="17.25" thickBot="1" x14ac:dyDescent="0.35">
      <c r="B25" s="300"/>
      <c r="C25" s="303"/>
      <c r="D25" s="309"/>
      <c r="E25" s="241"/>
      <c r="F25" s="242"/>
      <c r="G25" s="129">
        <v>30</v>
      </c>
      <c r="H25" s="180" t="str">
        <f t="shared" si="1"/>
        <v>0.00</v>
      </c>
      <c r="N25" s="73"/>
    </row>
    <row r="26" spans="2:14" x14ac:dyDescent="0.3">
      <c r="B26" s="301"/>
      <c r="C26" s="304"/>
      <c r="D26" s="310"/>
      <c r="E26" s="258"/>
      <c r="F26" s="259"/>
      <c r="G26" s="129">
        <v>15</v>
      </c>
      <c r="H26" s="180" t="str">
        <f t="shared" si="1"/>
        <v>0.00</v>
      </c>
      <c r="N26" s="73"/>
    </row>
    <row r="27" spans="2:14" ht="17.25" thickBot="1" x14ac:dyDescent="0.35">
      <c r="B27" s="312">
        <v>8</v>
      </c>
      <c r="C27" s="311" t="s">
        <v>15</v>
      </c>
      <c r="D27" s="247" t="s">
        <v>29</v>
      </c>
      <c r="E27" s="260"/>
      <c r="F27" s="261"/>
      <c r="G27" s="129">
        <v>70</v>
      </c>
      <c r="H27" s="181" t="str">
        <f>IF(E27=0,"0.00",(IF(D15/2*E27/9&lt;G27,G27,D15/2*E27/9)))</f>
        <v>0.00</v>
      </c>
      <c r="L27" s="62" t="s">
        <v>30</v>
      </c>
      <c r="N27" s="73"/>
    </row>
    <row r="28" spans="2:14" ht="17.25" thickBot="1" x14ac:dyDescent="0.35">
      <c r="B28" s="313"/>
      <c r="C28" s="311"/>
      <c r="D28" s="247"/>
      <c r="E28" s="237"/>
      <c r="F28" s="238"/>
      <c r="G28" s="129">
        <v>60</v>
      </c>
      <c r="H28" s="181" t="str">
        <f>IF(E28=0,"0.00",(IF(D16/2*E28/9&lt;G28,G28,D16/2*E28/9)))</f>
        <v>0.00</v>
      </c>
      <c r="N28" s="73"/>
    </row>
    <row r="29" spans="2:14" ht="17.25" thickBot="1" x14ac:dyDescent="0.35">
      <c r="B29" s="313"/>
      <c r="C29" s="311"/>
      <c r="D29" s="247"/>
      <c r="E29" s="237"/>
      <c r="F29" s="238"/>
      <c r="G29" s="129">
        <v>50</v>
      </c>
      <c r="H29" s="181" t="str">
        <f>IF(E29=0,"0.00",(IF(D17/2*E29/9&lt;G29,G29,D17/2*E29/9)))</f>
        <v>0.00</v>
      </c>
      <c r="N29" s="73"/>
    </row>
    <row r="30" spans="2:14" ht="17.25" thickBot="1" x14ac:dyDescent="0.35">
      <c r="B30" s="313"/>
      <c r="C30" s="311"/>
      <c r="D30" s="247"/>
      <c r="E30" s="239"/>
      <c r="F30" s="240"/>
      <c r="G30" s="129">
        <v>40</v>
      </c>
      <c r="H30" s="181" t="str">
        <f>IF(E30=0,"0.00",(IF(D18/2*E30/9&lt;G30,G30,D18/2*E30/9)))</f>
        <v>0.00</v>
      </c>
      <c r="N30" s="73"/>
    </row>
    <row r="31" spans="2:14" ht="17.25" thickBot="1" x14ac:dyDescent="0.35">
      <c r="B31" s="313"/>
      <c r="C31" s="311"/>
      <c r="D31" s="247"/>
      <c r="E31" s="241"/>
      <c r="F31" s="242"/>
      <c r="G31" s="129">
        <v>30</v>
      </c>
      <c r="H31" s="181" t="str">
        <f>IF(E31=0,"0.00",(IF(D19/2*E31/9&lt;G31,G31,D19/2*E31/9)))</f>
        <v>0.00</v>
      </c>
      <c r="N31" s="73"/>
    </row>
    <row r="32" spans="2:14" ht="17.25" thickBot="1" x14ac:dyDescent="0.35">
      <c r="B32" s="313"/>
      <c r="C32" s="311"/>
      <c r="D32" s="247"/>
      <c r="E32" s="237"/>
      <c r="F32" s="238"/>
      <c r="G32" s="129">
        <v>15</v>
      </c>
      <c r="H32" s="181" t="str">
        <f t="shared" ref="H32" si="2">IF(E32=0,"0.00",(IF(D26/2*E32/9&lt;G32,G32,D26*E32/9)))</f>
        <v>0.00</v>
      </c>
      <c r="N32" s="73"/>
    </row>
    <row r="33" spans="2:8" ht="17.25" thickBot="1" x14ac:dyDescent="0.35">
      <c r="B33" s="299">
        <v>9</v>
      </c>
      <c r="C33" s="302" t="s">
        <v>16</v>
      </c>
      <c r="D33" s="305" t="s">
        <v>31</v>
      </c>
      <c r="E33" s="138"/>
      <c r="F33" s="162">
        <v>36</v>
      </c>
      <c r="G33" s="262">
        <v>36</v>
      </c>
      <c r="H33" s="255">
        <f>F33*F34*F35</f>
        <v>0</v>
      </c>
    </row>
    <row r="34" spans="2:8" ht="17.25" thickBot="1" x14ac:dyDescent="0.35">
      <c r="B34" s="300"/>
      <c r="C34" s="303"/>
      <c r="D34" s="306"/>
      <c r="E34" s="120" t="s">
        <v>32</v>
      </c>
      <c r="F34" s="163"/>
      <c r="G34" s="263"/>
      <c r="H34" s="256"/>
    </row>
    <row r="35" spans="2:8" ht="17.25" thickBot="1" x14ac:dyDescent="0.35">
      <c r="B35" s="301"/>
      <c r="C35" s="304"/>
      <c r="D35" s="307"/>
      <c r="E35" s="120" t="s">
        <v>33</v>
      </c>
      <c r="F35" s="176"/>
      <c r="G35" s="264"/>
      <c r="H35" s="257"/>
    </row>
    <row r="36" spans="2:8" ht="24.75" customHeight="1" thickBot="1" x14ac:dyDescent="0.35">
      <c r="B36" s="299">
        <v>10</v>
      </c>
      <c r="C36" s="302" t="s">
        <v>164</v>
      </c>
      <c r="D36" s="305" t="s">
        <v>31</v>
      </c>
      <c r="E36" s="74"/>
      <c r="F36" s="162">
        <v>36</v>
      </c>
      <c r="G36" s="262">
        <v>36</v>
      </c>
      <c r="H36" s="255">
        <f>F36*F37*F38</f>
        <v>0</v>
      </c>
    </row>
    <row r="37" spans="2:8" ht="17.25" thickBot="1" x14ac:dyDescent="0.35">
      <c r="B37" s="300"/>
      <c r="C37" s="303"/>
      <c r="D37" s="306"/>
      <c r="E37" s="120" t="s">
        <v>34</v>
      </c>
      <c r="F37" s="163"/>
      <c r="G37" s="263"/>
      <c r="H37" s="256"/>
    </row>
    <row r="38" spans="2:8" ht="25.5" customHeight="1" thickBot="1" x14ac:dyDescent="0.35">
      <c r="B38" s="301"/>
      <c r="C38" s="304"/>
      <c r="D38" s="307"/>
      <c r="E38" s="122" t="s">
        <v>35</v>
      </c>
      <c r="F38" s="163"/>
      <c r="G38" s="264"/>
      <c r="H38" s="257"/>
    </row>
    <row r="39" spans="2:8" ht="50.25" thickBot="1" x14ac:dyDescent="0.35">
      <c r="B39" s="71">
        <v>11</v>
      </c>
      <c r="C39" s="72" t="s">
        <v>17</v>
      </c>
      <c r="D39" s="121">
        <v>50</v>
      </c>
      <c r="E39" s="243"/>
      <c r="F39" s="244"/>
      <c r="G39" s="129">
        <v>500</v>
      </c>
      <c r="H39" s="181" t="str">
        <f>IF(E39=0,"",(IF(D39*E39/9&lt;G39,G39,D39*E39/9)))</f>
        <v/>
      </c>
    </row>
    <row r="40" spans="2:8" ht="17.25" thickBot="1" x14ac:dyDescent="0.35">
      <c r="B40" s="71">
        <v>12</v>
      </c>
      <c r="C40" s="72" t="s">
        <v>18</v>
      </c>
      <c r="D40" s="121">
        <v>6</v>
      </c>
      <c r="E40" s="248"/>
      <c r="F40" s="249"/>
      <c r="G40" s="129">
        <v>60</v>
      </c>
      <c r="H40" s="181" t="str">
        <f>IF(E40=0,"",(IF(E40*D40/9&lt;G40,G40,E40*D40/9)))</f>
        <v/>
      </c>
    </row>
    <row r="41" spans="2:8" ht="17.25" thickBot="1" x14ac:dyDescent="0.35">
      <c r="B41" s="71">
        <v>13</v>
      </c>
      <c r="C41" s="72" t="s">
        <v>19</v>
      </c>
      <c r="D41" s="74"/>
      <c r="E41" s="250"/>
      <c r="F41" s="251"/>
      <c r="G41" s="129">
        <v>100</v>
      </c>
      <c r="H41" s="181">
        <f>G41*E41</f>
        <v>0</v>
      </c>
    </row>
    <row r="42" spans="2:8" s="196" customFormat="1" ht="17.25" thickBot="1" x14ac:dyDescent="0.35">
      <c r="B42" s="71">
        <v>14</v>
      </c>
      <c r="C42" s="195" t="s">
        <v>20</v>
      </c>
      <c r="D42" s="197"/>
      <c r="E42" s="250"/>
      <c r="F42" s="251"/>
      <c r="G42" s="130">
        <v>100</v>
      </c>
      <c r="H42" s="181">
        <f>E42*G42</f>
        <v>0</v>
      </c>
    </row>
    <row r="43" spans="2:8" ht="17.25" thickBot="1" x14ac:dyDescent="0.35">
      <c r="B43" s="71">
        <v>15</v>
      </c>
      <c r="C43" s="136" t="s">
        <v>168</v>
      </c>
      <c r="D43" s="137"/>
      <c r="E43" s="245"/>
      <c r="F43" s="246"/>
      <c r="G43" s="130">
        <v>100</v>
      </c>
      <c r="H43" s="181">
        <f>E43*G43</f>
        <v>0</v>
      </c>
    </row>
    <row r="44" spans="2:8" ht="30" customHeight="1" thickBot="1" x14ac:dyDescent="0.35">
      <c r="B44" s="75">
        <v>16</v>
      </c>
      <c r="C44" s="270" t="s">
        <v>24</v>
      </c>
      <c r="D44" s="271"/>
      <c r="E44" s="272"/>
      <c r="F44" s="272"/>
      <c r="G44" s="273"/>
      <c r="H44" s="182">
        <f>ROUND(SUM(H15:H43),1)</f>
        <v>0</v>
      </c>
    </row>
    <row r="45" spans="2:8" ht="43.5" thickBot="1" x14ac:dyDescent="0.35">
      <c r="B45" s="76">
        <v>17</v>
      </c>
      <c r="C45" s="72" t="s">
        <v>21</v>
      </c>
      <c r="D45" s="123" t="s">
        <v>22</v>
      </c>
      <c r="E45" s="235"/>
      <c r="F45" s="236"/>
      <c r="G45" s="129">
        <v>5</v>
      </c>
      <c r="H45" s="181">
        <f>G45*E45</f>
        <v>0</v>
      </c>
    </row>
    <row r="46" spans="2:8" x14ac:dyDescent="0.3">
      <c r="B46" s="76">
        <v>18</v>
      </c>
      <c r="C46" s="274" t="s">
        <v>23</v>
      </c>
      <c r="D46" s="275"/>
      <c r="E46" s="276"/>
      <c r="F46" s="276"/>
      <c r="G46" s="277"/>
      <c r="H46" s="181">
        <f>H45</f>
        <v>0</v>
      </c>
    </row>
    <row r="47" spans="2:8" ht="30" customHeight="1" thickBot="1" x14ac:dyDescent="0.35">
      <c r="B47" s="189">
        <v>19</v>
      </c>
      <c r="C47" s="278" t="s">
        <v>169</v>
      </c>
      <c r="D47" s="279"/>
      <c r="E47" s="279"/>
      <c r="F47" s="279"/>
      <c r="G47" s="280"/>
      <c r="H47" s="190">
        <f>H46+H44</f>
        <v>0</v>
      </c>
    </row>
    <row r="48" spans="2:8" ht="17.25" thickBot="1" x14ac:dyDescent="0.35">
      <c r="B48" s="281" t="s">
        <v>159</v>
      </c>
      <c r="C48" s="282"/>
      <c r="D48" s="282"/>
      <c r="E48" s="282"/>
      <c r="F48" s="282"/>
      <c r="G48" s="282"/>
      <c r="H48" s="282"/>
    </row>
    <row r="49" spans="1:8" ht="17.25" thickBot="1" x14ac:dyDescent="0.35">
      <c r="B49" s="191">
        <v>1</v>
      </c>
      <c r="C49" s="283" t="s">
        <v>25</v>
      </c>
      <c r="D49" s="284"/>
      <c r="E49" s="284"/>
      <c r="F49" s="284"/>
      <c r="G49" s="192"/>
      <c r="H49" s="193">
        <f>G49*10</f>
        <v>0</v>
      </c>
    </row>
    <row r="50" spans="1:8" ht="17.25" thickBot="1" x14ac:dyDescent="0.35">
      <c r="B50" s="76">
        <v>2</v>
      </c>
      <c r="C50" s="285" t="s">
        <v>26</v>
      </c>
      <c r="D50" s="286"/>
      <c r="E50" s="286"/>
      <c r="F50" s="286"/>
      <c r="G50" s="174"/>
      <c r="H50" s="183">
        <f>G50*150</f>
        <v>0</v>
      </c>
    </row>
    <row r="51" spans="1:8" ht="47.25" customHeight="1" thickBot="1" x14ac:dyDescent="0.35">
      <c r="B51" s="77">
        <v>3</v>
      </c>
      <c r="C51" s="287" t="s">
        <v>158</v>
      </c>
      <c r="D51" s="288"/>
      <c r="E51" s="288"/>
      <c r="F51" s="288"/>
      <c r="G51" s="177" t="s">
        <v>134</v>
      </c>
      <c r="H51" s="184">
        <f>VLOOKUP(G51,'Template list'!B32:C35,2,FALSE)</f>
        <v>0</v>
      </c>
    </row>
    <row r="52" spans="1:8" ht="17.25" thickBot="1" x14ac:dyDescent="0.35">
      <c r="B52" s="281" t="s">
        <v>160</v>
      </c>
      <c r="C52" s="282"/>
      <c r="D52" s="282"/>
      <c r="E52" s="282"/>
      <c r="F52" s="282"/>
      <c r="G52" s="282"/>
      <c r="H52" s="282"/>
    </row>
    <row r="53" spans="1:8" ht="17.25" thickBot="1" x14ac:dyDescent="0.35">
      <c r="B53" s="191">
        <v>1</v>
      </c>
      <c r="C53" s="289" t="s">
        <v>27</v>
      </c>
      <c r="D53" s="289"/>
      <c r="E53" s="289"/>
      <c r="F53" s="283"/>
      <c r="G53" s="194"/>
      <c r="H53" s="193">
        <f>G53*120</f>
        <v>0</v>
      </c>
    </row>
    <row r="54" spans="1:8" ht="17.25" thickBot="1" x14ac:dyDescent="0.35">
      <c r="B54" s="77">
        <v>2</v>
      </c>
      <c r="C54" s="290" t="s">
        <v>28</v>
      </c>
      <c r="D54" s="290"/>
      <c r="E54" s="290"/>
      <c r="F54" s="291"/>
      <c r="G54" s="175"/>
      <c r="H54" s="183">
        <f>G54*120</f>
        <v>0</v>
      </c>
    </row>
    <row r="55" spans="1:8" ht="17.25" thickBot="1" x14ac:dyDescent="0.35">
      <c r="A55" s="81"/>
      <c r="B55" s="293" t="s">
        <v>161</v>
      </c>
      <c r="C55" s="294"/>
      <c r="D55" s="294"/>
      <c r="E55" s="294"/>
      <c r="F55" s="294"/>
      <c r="G55" s="294"/>
      <c r="H55" s="294"/>
    </row>
    <row r="56" spans="1:8" ht="17.25" thickBot="1" x14ac:dyDescent="0.35">
      <c r="B56" s="78">
        <v>1</v>
      </c>
      <c r="C56" s="268" t="s">
        <v>167</v>
      </c>
      <c r="D56" s="268"/>
      <c r="E56" s="268"/>
      <c r="F56" s="269"/>
      <c r="G56" s="175"/>
      <c r="H56" s="185">
        <f>G56*10</f>
        <v>0</v>
      </c>
    </row>
    <row r="57" spans="1:8" ht="17.25" thickBot="1" x14ac:dyDescent="0.35">
      <c r="B57" s="295" t="s">
        <v>162</v>
      </c>
      <c r="C57" s="295"/>
      <c r="D57" s="295"/>
      <c r="E57" s="295"/>
      <c r="F57" s="295"/>
      <c r="G57" s="295"/>
      <c r="H57" s="295"/>
    </row>
    <row r="58" spans="1:8" ht="17.25" thickBot="1" x14ac:dyDescent="0.35">
      <c r="B58" s="78">
        <v>1</v>
      </c>
      <c r="C58" s="269" t="s">
        <v>157</v>
      </c>
      <c r="D58" s="296"/>
      <c r="E58" s="252" t="s">
        <v>134</v>
      </c>
      <c r="F58" s="253"/>
      <c r="G58" s="254"/>
      <c r="H58" s="186">
        <f>VLOOKUP(E58,'Template list'!B11:C16,2,FALSE)</f>
        <v>0</v>
      </c>
    </row>
    <row r="59" spans="1:8" ht="17.25" thickBot="1" x14ac:dyDescent="0.35">
      <c r="B59" s="76">
        <v>2</v>
      </c>
      <c r="C59" s="292" t="s">
        <v>156</v>
      </c>
      <c r="D59" s="292"/>
      <c r="E59" s="289"/>
      <c r="F59" s="283"/>
      <c r="G59" s="173"/>
      <c r="H59" s="187">
        <f>SUM((ROUNDUP(G59/500,0)*280))</f>
        <v>0</v>
      </c>
    </row>
    <row r="60" spans="1:8" ht="17.25" thickBot="1" x14ac:dyDescent="0.35">
      <c r="B60" s="265" t="s">
        <v>163</v>
      </c>
      <c r="C60" s="266"/>
      <c r="D60" s="266"/>
      <c r="E60" s="266"/>
      <c r="F60" s="266"/>
      <c r="G60" s="267"/>
      <c r="H60" s="188">
        <f>ROUND(SUM(H59+H58+H56+H54+H53+H51+H50+H49+H47),1)</f>
        <v>0</v>
      </c>
    </row>
    <row r="61" spans="1:8" x14ac:dyDescent="0.3">
      <c r="B61" s="165"/>
      <c r="C61" s="166"/>
      <c r="D61" s="166"/>
      <c r="E61" s="166"/>
      <c r="F61" s="166"/>
      <c r="G61" s="166"/>
      <c r="H61" s="167"/>
    </row>
    <row r="62" spans="1:8" ht="18" customHeight="1" x14ac:dyDescent="0.3">
      <c r="B62" s="232" t="s">
        <v>154</v>
      </c>
      <c r="C62" s="231"/>
      <c r="D62" s="81"/>
      <c r="E62" s="231" t="s">
        <v>155</v>
      </c>
      <c r="F62" s="231"/>
      <c r="G62" s="231"/>
      <c r="H62" s="168"/>
    </row>
    <row r="63" spans="1:8" x14ac:dyDescent="0.3">
      <c r="B63" s="169"/>
      <c r="C63" s="81"/>
      <c r="D63" s="81"/>
      <c r="E63" s="81"/>
      <c r="F63" s="81"/>
      <c r="G63" s="81"/>
      <c r="H63" s="168"/>
    </row>
    <row r="64" spans="1:8" x14ac:dyDescent="0.3">
      <c r="B64" s="169"/>
      <c r="C64" s="81"/>
      <c r="D64" s="81"/>
      <c r="E64" s="81"/>
      <c r="F64" s="81"/>
      <c r="G64" s="81"/>
      <c r="H64" s="168"/>
    </row>
    <row r="65" spans="2:8" x14ac:dyDescent="0.3">
      <c r="B65" s="169"/>
      <c r="C65" s="81"/>
      <c r="D65" s="81"/>
      <c r="E65" s="81"/>
      <c r="F65" s="81"/>
      <c r="G65" s="81"/>
      <c r="H65" s="168"/>
    </row>
    <row r="66" spans="2:8" x14ac:dyDescent="0.3">
      <c r="B66" s="170" t="s">
        <v>151</v>
      </c>
      <c r="C66" s="81"/>
      <c r="D66" s="81"/>
      <c r="E66" s="164" t="s">
        <v>151</v>
      </c>
      <c r="F66" s="81"/>
      <c r="G66" s="81"/>
      <c r="H66" s="168"/>
    </row>
    <row r="67" spans="2:8" x14ac:dyDescent="0.3">
      <c r="B67" s="170" t="s">
        <v>152</v>
      </c>
      <c r="C67" s="81"/>
      <c r="D67" s="81"/>
      <c r="E67" s="164" t="s">
        <v>152</v>
      </c>
      <c r="F67" s="81"/>
      <c r="G67" s="81"/>
      <c r="H67" s="168"/>
    </row>
    <row r="68" spans="2:8" ht="17.25" thickBot="1" x14ac:dyDescent="0.35">
      <c r="B68" s="171"/>
      <c r="C68" s="113"/>
      <c r="D68" s="113"/>
      <c r="E68" s="113"/>
      <c r="F68" s="113"/>
      <c r="G68" s="113"/>
      <c r="H68" s="172"/>
    </row>
  </sheetData>
  <sheetProtection algorithmName="SHA-512" hashValue="k2fMUknv8ourHufJm5a9rFOYf7HttX2ztDlLaRz0DlJS/7XLqxmh+4waAE1yMcIxXO+yHDuL4+jmFmCFpuZMdQ==" saltValue="2NuugVgwD8CkLX/HTytAMw==" spinCount="100000" sheet="1" objects="1" scenarios="1"/>
  <dataConsolidate/>
  <mergeCells count="74">
    <mergeCell ref="E15:F15"/>
    <mergeCell ref="E20:F20"/>
    <mergeCell ref="E14:F14"/>
    <mergeCell ref="B36:B38"/>
    <mergeCell ref="C36:C38"/>
    <mergeCell ref="D36:D38"/>
    <mergeCell ref="E23:F23"/>
    <mergeCell ref="E24:F24"/>
    <mergeCell ref="E25:F25"/>
    <mergeCell ref="B12:C12"/>
    <mergeCell ref="B8:C8"/>
    <mergeCell ref="B9:C9"/>
    <mergeCell ref="B10:C10"/>
    <mergeCell ref="B11:C11"/>
    <mergeCell ref="F1:H1"/>
    <mergeCell ref="F2:H2"/>
    <mergeCell ref="F3:H3"/>
    <mergeCell ref="B33:B35"/>
    <mergeCell ref="C33:C35"/>
    <mergeCell ref="D33:D35"/>
    <mergeCell ref="G33:G35"/>
    <mergeCell ref="B21:B26"/>
    <mergeCell ref="C21:C26"/>
    <mergeCell ref="D21:D26"/>
    <mergeCell ref="C27:C32"/>
    <mergeCell ref="B27:B32"/>
    <mergeCell ref="E19:F19"/>
    <mergeCell ref="C4:H4"/>
    <mergeCell ref="C5:H5"/>
    <mergeCell ref="E21:F21"/>
    <mergeCell ref="B60:G60"/>
    <mergeCell ref="C56:F56"/>
    <mergeCell ref="C44:G44"/>
    <mergeCell ref="C46:G46"/>
    <mergeCell ref="C47:G47"/>
    <mergeCell ref="B48:H48"/>
    <mergeCell ref="C49:F49"/>
    <mergeCell ref="C50:F50"/>
    <mergeCell ref="C51:F51"/>
    <mergeCell ref="B52:H52"/>
    <mergeCell ref="C53:F53"/>
    <mergeCell ref="C54:F54"/>
    <mergeCell ref="C59:F59"/>
    <mergeCell ref="B55:H55"/>
    <mergeCell ref="B57:H57"/>
    <mergeCell ref="C58:D58"/>
    <mergeCell ref="H36:H38"/>
    <mergeCell ref="H33:H35"/>
    <mergeCell ref="E26:F26"/>
    <mergeCell ref="E27:F27"/>
    <mergeCell ref="E28:F28"/>
    <mergeCell ref="G36:G38"/>
    <mergeCell ref="E43:F43"/>
    <mergeCell ref="D27:D32"/>
    <mergeCell ref="E40:F40"/>
    <mergeCell ref="E41:F41"/>
    <mergeCell ref="E58:G58"/>
    <mergeCell ref="E42:F42"/>
    <mergeCell ref="E62:G62"/>
    <mergeCell ref="B62:C62"/>
    <mergeCell ref="D8:G8"/>
    <mergeCell ref="D9:G9"/>
    <mergeCell ref="D10:G10"/>
    <mergeCell ref="D11:G11"/>
    <mergeCell ref="E45:F45"/>
    <mergeCell ref="E29:F29"/>
    <mergeCell ref="E30:F30"/>
    <mergeCell ref="E31:F31"/>
    <mergeCell ref="E32:F32"/>
    <mergeCell ref="E39:F39"/>
    <mergeCell ref="E16:F16"/>
    <mergeCell ref="E17:F17"/>
    <mergeCell ref="E18:F18"/>
    <mergeCell ref="E22:F22"/>
  </mergeCells>
  <pageMargins left="0.25" right="0.25" top="0.75" bottom="0.75" header="0.3" footer="0.3"/>
  <pageSetup paperSize="9" scale="9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'Template list'!$B$32:$B$35</xm:f>
          </x14:formula1>
          <xm:sqref>G51</xm:sqref>
        </x14:dataValidation>
        <x14:dataValidation type="list" allowBlank="1" showInputMessage="1" showErrorMessage="1">
          <x14:formula1>
            <xm:f>'Template list'!$B$11:$B$16</xm:f>
          </x14:formula1>
          <xm:sqref>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zoomScaleNormal="100" zoomScaleSheetLayoutView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RowHeight="15" x14ac:dyDescent="0.25"/>
  <cols>
    <col min="1" max="2" width="15.7109375" style="198" customWidth="1"/>
    <col min="3" max="3" width="9.140625" style="198" bestFit="1" customWidth="1"/>
    <col min="4" max="4" width="15.7109375" style="198" customWidth="1"/>
    <col min="5" max="5" width="8.28515625" style="198" customWidth="1"/>
    <col min="6" max="6" width="15.7109375" style="198" customWidth="1"/>
    <col min="7" max="7" width="8.28515625" style="199" customWidth="1"/>
    <col min="8" max="8" width="15.7109375" style="198" customWidth="1"/>
    <col min="9" max="9" width="8.28515625" style="198" customWidth="1"/>
    <col min="10" max="10" width="15.7109375" style="198" customWidth="1"/>
    <col min="11" max="11" width="8.28515625" style="199" customWidth="1"/>
    <col min="12" max="14" width="15.7109375" style="198" customWidth="1"/>
    <col min="15" max="16384" width="9.140625" style="198"/>
  </cols>
  <sheetData>
    <row r="1" spans="1:13" ht="50.1" customHeight="1" x14ac:dyDescent="0.25">
      <c r="A1" s="338" t="s">
        <v>203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5.75" thickBot="1" x14ac:dyDescent="0.3"/>
    <row r="3" spans="1:13" s="205" customFormat="1" ht="24.95" customHeight="1" thickBot="1" x14ac:dyDescent="0.3">
      <c r="C3" s="329" t="s">
        <v>186</v>
      </c>
      <c r="D3" s="329"/>
      <c r="E3" s="333"/>
      <c r="F3" s="334"/>
      <c r="G3" s="335"/>
      <c r="I3" s="339" t="s">
        <v>185</v>
      </c>
      <c r="J3" s="339"/>
      <c r="K3" s="217"/>
    </row>
    <row r="5" spans="1:13" ht="50.1" customHeight="1" x14ac:dyDescent="0.25">
      <c r="A5" s="204" t="s">
        <v>184</v>
      </c>
      <c r="B5" s="203" t="s">
        <v>195</v>
      </c>
      <c r="C5" s="340" t="s">
        <v>183</v>
      </c>
      <c r="D5" s="341"/>
      <c r="E5" s="340" t="s">
        <v>182</v>
      </c>
      <c r="F5" s="341"/>
      <c r="G5" s="340" t="s">
        <v>181</v>
      </c>
      <c r="H5" s="341"/>
      <c r="I5" s="340" t="s">
        <v>180</v>
      </c>
      <c r="J5" s="341"/>
      <c r="K5" s="340" t="s">
        <v>179</v>
      </c>
      <c r="L5" s="341"/>
      <c r="M5" s="203" t="s">
        <v>140</v>
      </c>
    </row>
    <row r="6" spans="1:13" ht="95.1" customHeight="1" x14ac:dyDescent="0.25">
      <c r="A6" s="213" t="s">
        <v>196</v>
      </c>
      <c r="B6" s="218"/>
      <c r="C6" s="219"/>
      <c r="D6" s="200" t="str">
        <f t="shared" ref="D6:D12" si="0">IF(C6=0,"-",IF(C6=0,"-",C6*B6))</f>
        <v>-</v>
      </c>
      <c r="E6" s="219"/>
      <c r="F6" s="200" t="str">
        <f t="shared" ref="F6:F12" si="1">IF(E6=0,"-",IF(E6=0,"=",E6*B6*90%))</f>
        <v>-</v>
      </c>
      <c r="G6" s="219"/>
      <c r="H6" s="200" t="str">
        <f t="shared" ref="H6:H12" si="2">IF(G6=0,"-",IF(G6=0,"-",G6*B6*85%))</f>
        <v>-</v>
      </c>
      <c r="I6" s="219"/>
      <c r="J6" s="200" t="str">
        <f t="shared" ref="J6:J12" si="3">IF(I6=0,"-",IF(I6=0,"-",I6*B6*75%))</f>
        <v>-</v>
      </c>
      <c r="K6" s="219"/>
      <c r="L6" s="200" t="str">
        <f t="shared" ref="L6:L12" si="4">IF(K6=0,"-",IF(K6=0,"-",K6*B6*60%))</f>
        <v>-</v>
      </c>
      <c r="M6" s="200">
        <f t="shared" ref="M6:M12" si="5">SUM(D6,F6,H6,J6,L6)</f>
        <v>0</v>
      </c>
    </row>
    <row r="7" spans="1:13" ht="95.1" customHeight="1" x14ac:dyDescent="0.25">
      <c r="A7" s="213" t="s">
        <v>197</v>
      </c>
      <c r="B7" s="218"/>
      <c r="C7" s="219"/>
      <c r="D7" s="200" t="str">
        <f t="shared" si="0"/>
        <v>-</v>
      </c>
      <c r="E7" s="219"/>
      <c r="F7" s="200" t="str">
        <f t="shared" si="1"/>
        <v>-</v>
      </c>
      <c r="G7" s="219"/>
      <c r="H7" s="200" t="str">
        <f t="shared" si="2"/>
        <v>-</v>
      </c>
      <c r="I7" s="219"/>
      <c r="J7" s="200" t="str">
        <f t="shared" si="3"/>
        <v>-</v>
      </c>
      <c r="K7" s="219"/>
      <c r="L7" s="200" t="str">
        <f t="shared" si="4"/>
        <v>-</v>
      </c>
      <c r="M7" s="200">
        <f t="shared" si="5"/>
        <v>0</v>
      </c>
    </row>
    <row r="8" spans="1:13" ht="95.1" customHeight="1" x14ac:dyDescent="0.25">
      <c r="A8" s="213" t="s">
        <v>198</v>
      </c>
      <c r="B8" s="218"/>
      <c r="C8" s="219"/>
      <c r="D8" s="200" t="str">
        <f t="shared" si="0"/>
        <v>-</v>
      </c>
      <c r="E8" s="219"/>
      <c r="F8" s="200" t="str">
        <f t="shared" si="1"/>
        <v>-</v>
      </c>
      <c r="G8" s="219"/>
      <c r="H8" s="200" t="str">
        <f t="shared" si="2"/>
        <v>-</v>
      </c>
      <c r="I8" s="219"/>
      <c r="J8" s="200" t="str">
        <f t="shared" si="3"/>
        <v>-</v>
      </c>
      <c r="K8" s="219"/>
      <c r="L8" s="200" t="str">
        <f t="shared" si="4"/>
        <v>-</v>
      </c>
      <c r="M8" s="200">
        <f t="shared" si="5"/>
        <v>0</v>
      </c>
    </row>
    <row r="9" spans="1:13" ht="95.1" customHeight="1" x14ac:dyDescent="0.25">
      <c r="A9" s="213" t="s">
        <v>199</v>
      </c>
      <c r="B9" s="218"/>
      <c r="C9" s="219"/>
      <c r="D9" s="200" t="str">
        <f t="shared" si="0"/>
        <v>-</v>
      </c>
      <c r="E9" s="219"/>
      <c r="F9" s="200" t="str">
        <f t="shared" si="1"/>
        <v>-</v>
      </c>
      <c r="G9" s="219"/>
      <c r="H9" s="200" t="str">
        <f t="shared" si="2"/>
        <v>-</v>
      </c>
      <c r="I9" s="219"/>
      <c r="J9" s="200" t="str">
        <f t="shared" si="3"/>
        <v>-</v>
      </c>
      <c r="K9" s="219"/>
      <c r="L9" s="200" t="str">
        <f t="shared" si="4"/>
        <v>-</v>
      </c>
      <c r="M9" s="200">
        <f t="shared" si="5"/>
        <v>0</v>
      </c>
    </row>
    <row r="10" spans="1:13" ht="95.1" customHeight="1" x14ac:dyDescent="0.25">
      <c r="A10" s="213" t="s">
        <v>200</v>
      </c>
      <c r="B10" s="218"/>
      <c r="C10" s="219"/>
      <c r="D10" s="200" t="str">
        <f t="shared" si="0"/>
        <v>-</v>
      </c>
      <c r="E10" s="219"/>
      <c r="F10" s="200" t="str">
        <f t="shared" si="1"/>
        <v>-</v>
      </c>
      <c r="G10" s="219"/>
      <c r="H10" s="200" t="str">
        <f t="shared" si="2"/>
        <v>-</v>
      </c>
      <c r="I10" s="219"/>
      <c r="J10" s="200" t="str">
        <f t="shared" si="3"/>
        <v>-</v>
      </c>
      <c r="K10" s="219"/>
      <c r="L10" s="200" t="str">
        <f t="shared" si="4"/>
        <v>-</v>
      </c>
      <c r="M10" s="200">
        <f t="shared" si="5"/>
        <v>0</v>
      </c>
    </row>
    <row r="11" spans="1:13" ht="95.1" customHeight="1" x14ac:dyDescent="0.25">
      <c r="A11" s="213" t="s">
        <v>201</v>
      </c>
      <c r="B11" s="218"/>
      <c r="C11" s="219"/>
      <c r="D11" s="200" t="str">
        <f t="shared" si="0"/>
        <v>-</v>
      </c>
      <c r="E11" s="219"/>
      <c r="F11" s="200" t="str">
        <f t="shared" si="1"/>
        <v>-</v>
      </c>
      <c r="G11" s="219"/>
      <c r="H11" s="200" t="str">
        <f t="shared" si="2"/>
        <v>-</v>
      </c>
      <c r="I11" s="219"/>
      <c r="J11" s="200" t="str">
        <f t="shared" si="3"/>
        <v>-</v>
      </c>
      <c r="K11" s="219"/>
      <c r="L11" s="200" t="str">
        <f t="shared" si="4"/>
        <v>-</v>
      </c>
      <c r="M11" s="200">
        <f t="shared" si="5"/>
        <v>0</v>
      </c>
    </row>
    <row r="12" spans="1:13" ht="95.1" customHeight="1" x14ac:dyDescent="0.25">
      <c r="A12" s="213" t="s">
        <v>202</v>
      </c>
      <c r="B12" s="218"/>
      <c r="C12" s="219"/>
      <c r="D12" s="200" t="str">
        <f t="shared" si="0"/>
        <v>-</v>
      </c>
      <c r="E12" s="219"/>
      <c r="F12" s="200" t="str">
        <f t="shared" si="1"/>
        <v>-</v>
      </c>
      <c r="G12" s="219"/>
      <c r="H12" s="200" t="str">
        <f t="shared" si="2"/>
        <v>-</v>
      </c>
      <c r="I12" s="219"/>
      <c r="J12" s="200" t="str">
        <f t="shared" si="3"/>
        <v>-</v>
      </c>
      <c r="K12" s="219"/>
      <c r="L12" s="200" t="str">
        <f t="shared" si="4"/>
        <v>-</v>
      </c>
      <c r="M12" s="200">
        <f t="shared" si="5"/>
        <v>0</v>
      </c>
    </row>
    <row r="13" spans="1:13" ht="50.1" customHeight="1" x14ac:dyDescent="0.25">
      <c r="A13" s="213" t="s">
        <v>178</v>
      </c>
      <c r="B13" s="220"/>
      <c r="C13" s="330"/>
      <c r="D13" s="330"/>
      <c r="E13" s="330"/>
      <c r="F13" s="330"/>
      <c r="G13" s="330"/>
      <c r="H13" s="330"/>
      <c r="I13" s="331"/>
      <c r="J13" s="331"/>
      <c r="K13" s="331"/>
      <c r="L13" s="331"/>
      <c r="M13" s="200">
        <f>SUM(C13:L13)</f>
        <v>0</v>
      </c>
    </row>
    <row r="14" spans="1:13" ht="24.95" customHeight="1" x14ac:dyDescent="0.25">
      <c r="A14" s="332" t="s">
        <v>177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200">
        <f>SUM(M6:$M$13)</f>
        <v>0</v>
      </c>
    </row>
    <row r="15" spans="1:13" ht="24.95" customHeight="1" x14ac:dyDescent="0.25">
      <c r="A15" s="332" t="s">
        <v>176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</row>
    <row r="16" spans="1:13" ht="30" customHeight="1" x14ac:dyDescent="0.25">
      <c r="A16" s="332" t="s">
        <v>175</v>
      </c>
      <c r="B16" s="332"/>
      <c r="C16" s="332"/>
      <c r="D16" s="332"/>
      <c r="E16" s="336"/>
      <c r="F16" s="336"/>
      <c r="G16" s="336"/>
      <c r="H16" s="202" t="s">
        <v>173</v>
      </c>
      <c r="I16" s="201" t="s">
        <v>172</v>
      </c>
      <c r="J16" s="342">
        <v>5</v>
      </c>
      <c r="K16" s="343"/>
      <c r="L16" s="343"/>
      <c r="M16" s="200" t="str">
        <f>IF(E16=0,"-",IF(E16=0,"-",E16*J16))</f>
        <v>-</v>
      </c>
    </row>
    <row r="17" spans="1:13" ht="30" customHeight="1" x14ac:dyDescent="0.25">
      <c r="A17" s="332" t="s">
        <v>174</v>
      </c>
      <c r="B17" s="332"/>
      <c r="C17" s="332"/>
      <c r="D17" s="332"/>
      <c r="E17" s="336"/>
      <c r="F17" s="336"/>
      <c r="G17" s="336"/>
      <c r="H17" s="202" t="s">
        <v>173</v>
      </c>
      <c r="I17" s="201" t="s">
        <v>172</v>
      </c>
      <c r="J17" s="337">
        <v>5</v>
      </c>
      <c r="K17" s="337"/>
      <c r="L17" s="337"/>
      <c r="M17" s="200" t="str">
        <f>IF(E17=0,"-",IF(E17=0,"-",E17*J17))</f>
        <v>-</v>
      </c>
    </row>
    <row r="18" spans="1:13" ht="30" customHeight="1" x14ac:dyDescent="0.25">
      <c r="A18" s="332" t="s">
        <v>39</v>
      </c>
      <c r="B18" s="332"/>
      <c r="C18" s="332"/>
      <c r="D18" s="332"/>
      <c r="E18" s="336"/>
      <c r="F18" s="336"/>
      <c r="G18" s="336"/>
      <c r="H18" s="202" t="s">
        <v>173</v>
      </c>
      <c r="I18" s="201" t="s">
        <v>172</v>
      </c>
      <c r="J18" s="337">
        <v>5</v>
      </c>
      <c r="K18" s="337"/>
      <c r="L18" s="337"/>
      <c r="M18" s="200" t="str">
        <f>IF(E18=0,"-",IF(E18=0,"-",E18*J18))</f>
        <v>-</v>
      </c>
    </row>
    <row r="19" spans="1:13" ht="30" customHeight="1" x14ac:dyDescent="0.25">
      <c r="A19" s="326" t="s">
        <v>40</v>
      </c>
      <c r="B19" s="326"/>
      <c r="C19" s="326"/>
      <c r="D19" s="326"/>
      <c r="E19" s="336"/>
      <c r="F19" s="336"/>
      <c r="G19" s="336"/>
      <c r="H19" s="202" t="s">
        <v>173</v>
      </c>
      <c r="I19" s="201" t="s">
        <v>172</v>
      </c>
      <c r="J19" s="337">
        <v>5</v>
      </c>
      <c r="K19" s="337"/>
      <c r="L19" s="337"/>
      <c r="M19" s="200" t="str">
        <f>IF(E19=0,"-",IF(E19=0,"-",E19*J19))</f>
        <v>-</v>
      </c>
    </row>
    <row r="20" spans="1:13" ht="24.95" customHeight="1" thickBot="1" x14ac:dyDescent="0.3">
      <c r="A20" s="326" t="s">
        <v>171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214">
        <f>SUM(M16:$M$19)</f>
        <v>0</v>
      </c>
    </row>
    <row r="21" spans="1:13" ht="24.95" customHeight="1" thickBot="1" x14ac:dyDescent="0.3">
      <c r="A21" s="327" t="s">
        <v>170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8"/>
      <c r="M21" s="215">
        <f>SUM($M$14,$M$20)</f>
        <v>0</v>
      </c>
    </row>
  </sheetData>
  <sheetProtection algorithmName="SHA-512" hashValue="I0PhriD2TbE7Muog58zJMvnhHVOKarsQSjfkeIMevugas5yh13fus6dVEgWMoXztF4eP/+E8FUclakOFvUElPA==" saltValue="EWM7uk++LoaxPW5IVWdcrQ==" spinCount="100000" sheet="1" objects="1" scenarios="1"/>
  <mergeCells count="30">
    <mergeCell ref="A1:M1"/>
    <mergeCell ref="I3:J3"/>
    <mergeCell ref="E17:G17"/>
    <mergeCell ref="J17:L17"/>
    <mergeCell ref="C5:D5"/>
    <mergeCell ref="E5:F5"/>
    <mergeCell ref="G5:H5"/>
    <mergeCell ref="I5:J5"/>
    <mergeCell ref="K5:L5"/>
    <mergeCell ref="A14:L14"/>
    <mergeCell ref="A15:M15"/>
    <mergeCell ref="A16:D16"/>
    <mergeCell ref="E16:G16"/>
    <mergeCell ref="J16:L16"/>
    <mergeCell ref="A17:D17"/>
    <mergeCell ref="A20:L20"/>
    <mergeCell ref="A21:L21"/>
    <mergeCell ref="C3:D3"/>
    <mergeCell ref="C13:D13"/>
    <mergeCell ref="E13:F13"/>
    <mergeCell ref="G13:H13"/>
    <mergeCell ref="I13:J13"/>
    <mergeCell ref="K13:L13"/>
    <mergeCell ref="A18:D18"/>
    <mergeCell ref="E3:G3"/>
    <mergeCell ref="E18:G18"/>
    <mergeCell ref="J18:L18"/>
    <mergeCell ref="A19:D19"/>
    <mergeCell ref="E19:G19"/>
    <mergeCell ref="J19:L19"/>
  </mergeCells>
  <dataValidations count="11">
    <dataValidation type="whole" allowBlank="1" showInputMessage="1" showErrorMessage="1" sqref="I6:I12">
      <formula1>0</formula1>
      <formula2>15</formula2>
    </dataValidation>
    <dataValidation type="whole" allowBlank="1" showInputMessage="1" showErrorMessage="1" sqref="G6:G12">
      <formula1>0</formula1>
      <formula2>5</formula2>
    </dataValidation>
    <dataValidation type="whole" allowBlank="1" showInputMessage="1" showErrorMessage="1" sqref="E6:E12">
      <formula1>0</formula1>
      <formula2>4</formula2>
    </dataValidation>
    <dataValidation type="whole" allowBlank="1" showInputMessage="1" showErrorMessage="1" sqref="C6:C12">
      <formula1>0</formula1>
      <formula2>1</formula2>
    </dataValidation>
    <dataValidation type="decimal" operator="greaterThanOrEqual" allowBlank="1" showInputMessage="1" showErrorMessage="1" sqref="B6">
      <formula1>140</formula1>
    </dataValidation>
    <dataValidation type="decimal" operator="greaterThanOrEqual" allowBlank="1" showInputMessage="1" showErrorMessage="1" sqref="B7">
      <formula1>120</formula1>
    </dataValidation>
    <dataValidation type="decimal" operator="greaterThanOrEqual" allowBlank="1" showInputMessage="1" showErrorMessage="1" sqref="B8">
      <formula1>100</formula1>
    </dataValidation>
    <dataValidation type="decimal" operator="greaterThanOrEqual" allowBlank="1" showInputMessage="1" showErrorMessage="1" sqref="B9">
      <formula1>80</formula1>
    </dataValidation>
    <dataValidation type="decimal" operator="greaterThan" allowBlank="1" showInputMessage="1" showErrorMessage="1" sqref="B10">
      <formula1>60</formula1>
    </dataValidation>
    <dataValidation type="decimal" operator="greaterThanOrEqual" allowBlank="1" showInputMessage="1" showErrorMessage="1" sqref="B11">
      <formula1>60</formula1>
    </dataValidation>
    <dataValidation type="decimal" operator="greaterThanOrEqual" allowBlank="1" showInputMessage="1" showErrorMessage="1" sqref="B12">
      <formula1>30</formula1>
    </dataValidation>
  </dataValidations>
  <pageMargins left="0.7" right="0.7" top="0.75" bottom="0.75" header="0.3" footer="0.3"/>
  <pageSetup paperSize="9" scale="52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3" sqref="B13"/>
    </sheetView>
  </sheetViews>
  <sheetFormatPr defaultRowHeight="15" x14ac:dyDescent="0.25"/>
  <cols>
    <col min="1" max="2" width="15.7109375" style="198" customWidth="1"/>
    <col min="3" max="3" width="9.140625" style="198" bestFit="1" customWidth="1"/>
    <col min="4" max="4" width="15.7109375" style="198" customWidth="1"/>
    <col min="5" max="5" width="8.28515625" style="198" customWidth="1"/>
    <col min="6" max="6" width="15.7109375" style="198" customWidth="1"/>
    <col min="7" max="7" width="8.28515625" style="199" customWidth="1"/>
    <col min="8" max="8" width="15.7109375" style="198" customWidth="1"/>
    <col min="9" max="9" width="8.28515625" style="198" customWidth="1"/>
    <col min="10" max="10" width="15.7109375" style="198" customWidth="1"/>
    <col min="11" max="11" width="8.28515625" style="199" customWidth="1"/>
    <col min="12" max="14" width="15.7109375" style="198" customWidth="1"/>
    <col min="15" max="16384" width="9.140625" style="198"/>
  </cols>
  <sheetData>
    <row r="1" spans="1:13" ht="50.1" customHeight="1" x14ac:dyDescent="0.25">
      <c r="A1" s="338" t="s">
        <v>210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</row>
    <row r="2" spans="1:13" ht="15.75" thickBot="1" x14ac:dyDescent="0.3"/>
    <row r="3" spans="1:13" s="205" customFormat="1" ht="24.95" customHeight="1" thickBot="1" x14ac:dyDescent="0.3">
      <c r="C3" s="329" t="s">
        <v>186</v>
      </c>
      <c r="D3" s="329"/>
      <c r="E3" s="344"/>
      <c r="F3" s="345"/>
      <c r="G3" s="346"/>
      <c r="I3" s="339" t="s">
        <v>185</v>
      </c>
      <c r="J3" s="339"/>
      <c r="K3" s="216"/>
    </row>
    <row r="5" spans="1:13" ht="50.1" customHeight="1" x14ac:dyDescent="0.25">
      <c r="A5" s="204" t="s">
        <v>184</v>
      </c>
      <c r="B5" s="203" t="s">
        <v>195</v>
      </c>
      <c r="C5" s="340" t="s">
        <v>183</v>
      </c>
      <c r="D5" s="341"/>
      <c r="E5" s="340" t="s">
        <v>182</v>
      </c>
      <c r="F5" s="341"/>
      <c r="G5" s="340" t="s">
        <v>181</v>
      </c>
      <c r="H5" s="341"/>
      <c r="I5" s="340" t="s">
        <v>180</v>
      </c>
      <c r="J5" s="341"/>
      <c r="K5" s="340" t="s">
        <v>179</v>
      </c>
      <c r="L5" s="341"/>
      <c r="M5" s="203" t="s">
        <v>140</v>
      </c>
    </row>
    <row r="6" spans="1:13" ht="95.1" customHeight="1" x14ac:dyDescent="0.25">
      <c r="A6" s="213" t="s">
        <v>204</v>
      </c>
      <c r="B6" s="222"/>
      <c r="C6" s="221"/>
      <c r="D6" s="200" t="str">
        <f t="shared" ref="D6:D12" si="0">IF(C6=0,"-",IF(C6=0,"-",C6*B6))</f>
        <v>-</v>
      </c>
      <c r="E6" s="221"/>
      <c r="F6" s="200" t="str">
        <f t="shared" ref="F6:F12" si="1">IF(E6=0,"-",IF(E6=0,"=",E6*B6*90%))</f>
        <v>-</v>
      </c>
      <c r="G6" s="221"/>
      <c r="H6" s="200" t="str">
        <f t="shared" ref="H6:H12" si="2">IF(G6=0,"-",IF(G6=0,"-",G6*B6*85%))</f>
        <v>-</v>
      </c>
      <c r="I6" s="221"/>
      <c r="J6" s="200" t="str">
        <f t="shared" ref="J6:J12" si="3">IF(I6=0,"-",IF(I6=0,"-",I6*B6*75%))</f>
        <v>-</v>
      </c>
      <c r="K6" s="221"/>
      <c r="L6" s="200" t="str">
        <f t="shared" ref="L6:L12" si="4">IF(K6=0,"-",IF(K6=0,"-",K6*B6*60%))</f>
        <v>-</v>
      </c>
      <c r="M6" s="200">
        <f t="shared" ref="M6:M12" si="5">SUM(D6,F6,H6,J6,L6)</f>
        <v>0</v>
      </c>
    </row>
    <row r="7" spans="1:13" ht="95.1" customHeight="1" x14ac:dyDescent="0.25">
      <c r="A7" s="213" t="s">
        <v>205</v>
      </c>
      <c r="B7" s="222"/>
      <c r="C7" s="221"/>
      <c r="D7" s="200" t="str">
        <f t="shared" si="0"/>
        <v>-</v>
      </c>
      <c r="E7" s="221"/>
      <c r="F7" s="200" t="str">
        <f t="shared" si="1"/>
        <v>-</v>
      </c>
      <c r="G7" s="221"/>
      <c r="H7" s="200" t="str">
        <f t="shared" si="2"/>
        <v>-</v>
      </c>
      <c r="I7" s="221"/>
      <c r="J7" s="200" t="str">
        <f t="shared" si="3"/>
        <v>-</v>
      </c>
      <c r="K7" s="221"/>
      <c r="L7" s="200" t="str">
        <f t="shared" si="4"/>
        <v>-</v>
      </c>
      <c r="M7" s="200">
        <f t="shared" si="5"/>
        <v>0</v>
      </c>
    </row>
    <row r="8" spans="1:13" ht="95.1" customHeight="1" x14ac:dyDescent="0.25">
      <c r="A8" s="213" t="s">
        <v>206</v>
      </c>
      <c r="B8" s="222"/>
      <c r="C8" s="221"/>
      <c r="D8" s="200" t="str">
        <f t="shared" si="0"/>
        <v>-</v>
      </c>
      <c r="E8" s="221"/>
      <c r="F8" s="200" t="str">
        <f t="shared" si="1"/>
        <v>-</v>
      </c>
      <c r="G8" s="221"/>
      <c r="H8" s="200" t="str">
        <f t="shared" si="2"/>
        <v>-</v>
      </c>
      <c r="I8" s="221"/>
      <c r="J8" s="200" t="str">
        <f t="shared" si="3"/>
        <v>-</v>
      </c>
      <c r="K8" s="221"/>
      <c r="L8" s="200" t="str">
        <f t="shared" si="4"/>
        <v>-</v>
      </c>
      <c r="M8" s="200">
        <f t="shared" si="5"/>
        <v>0</v>
      </c>
    </row>
    <row r="9" spans="1:13" ht="95.1" customHeight="1" x14ac:dyDescent="0.25">
      <c r="A9" s="213" t="s">
        <v>207</v>
      </c>
      <c r="B9" s="222"/>
      <c r="C9" s="221"/>
      <c r="D9" s="200" t="str">
        <f t="shared" si="0"/>
        <v>-</v>
      </c>
      <c r="E9" s="221"/>
      <c r="F9" s="200" t="str">
        <f t="shared" si="1"/>
        <v>-</v>
      </c>
      <c r="G9" s="221"/>
      <c r="H9" s="200" t="str">
        <f t="shared" si="2"/>
        <v>-</v>
      </c>
      <c r="I9" s="221"/>
      <c r="J9" s="200" t="str">
        <f t="shared" si="3"/>
        <v>-</v>
      </c>
      <c r="K9" s="221"/>
      <c r="L9" s="200" t="str">
        <f t="shared" si="4"/>
        <v>-</v>
      </c>
      <c r="M9" s="200">
        <f t="shared" si="5"/>
        <v>0</v>
      </c>
    </row>
    <row r="10" spans="1:13" ht="95.1" customHeight="1" x14ac:dyDescent="0.25">
      <c r="A10" s="213" t="s">
        <v>211</v>
      </c>
      <c r="B10" s="222"/>
      <c r="C10" s="221"/>
      <c r="D10" s="200" t="str">
        <f t="shared" si="0"/>
        <v>-</v>
      </c>
      <c r="E10" s="221"/>
      <c r="F10" s="200" t="str">
        <f t="shared" si="1"/>
        <v>-</v>
      </c>
      <c r="G10" s="221"/>
      <c r="H10" s="200" t="str">
        <f t="shared" si="2"/>
        <v>-</v>
      </c>
      <c r="I10" s="221"/>
      <c r="J10" s="200" t="str">
        <f t="shared" si="3"/>
        <v>-</v>
      </c>
      <c r="K10" s="221"/>
      <c r="L10" s="200" t="str">
        <f t="shared" si="4"/>
        <v>-</v>
      </c>
      <c r="M10" s="200">
        <f t="shared" si="5"/>
        <v>0</v>
      </c>
    </row>
    <row r="11" spans="1:13" ht="95.1" customHeight="1" x14ac:dyDescent="0.25">
      <c r="A11" s="213" t="s">
        <v>208</v>
      </c>
      <c r="B11" s="222"/>
      <c r="C11" s="221"/>
      <c r="D11" s="200" t="str">
        <f t="shared" si="0"/>
        <v>-</v>
      </c>
      <c r="E11" s="221"/>
      <c r="F11" s="200" t="str">
        <f t="shared" si="1"/>
        <v>-</v>
      </c>
      <c r="G11" s="221"/>
      <c r="H11" s="200" t="str">
        <f t="shared" si="2"/>
        <v>-</v>
      </c>
      <c r="I11" s="221"/>
      <c r="J11" s="200" t="str">
        <f t="shared" si="3"/>
        <v>-</v>
      </c>
      <c r="K11" s="221"/>
      <c r="L11" s="200" t="str">
        <f t="shared" si="4"/>
        <v>-</v>
      </c>
      <c r="M11" s="200">
        <f t="shared" si="5"/>
        <v>0</v>
      </c>
    </row>
    <row r="12" spans="1:13" ht="95.1" customHeight="1" x14ac:dyDescent="0.25">
      <c r="A12" s="213" t="s">
        <v>209</v>
      </c>
      <c r="B12" s="222"/>
      <c r="C12" s="221"/>
      <c r="D12" s="200" t="str">
        <f t="shared" si="0"/>
        <v>-</v>
      </c>
      <c r="E12" s="221"/>
      <c r="F12" s="200" t="str">
        <f t="shared" si="1"/>
        <v>-</v>
      </c>
      <c r="G12" s="221"/>
      <c r="H12" s="200" t="str">
        <f t="shared" si="2"/>
        <v>-</v>
      </c>
      <c r="I12" s="221"/>
      <c r="J12" s="200" t="str">
        <f t="shared" si="3"/>
        <v>-</v>
      </c>
      <c r="K12" s="221"/>
      <c r="L12" s="200" t="str">
        <f t="shared" si="4"/>
        <v>-</v>
      </c>
      <c r="M12" s="200">
        <f t="shared" si="5"/>
        <v>0</v>
      </c>
    </row>
    <row r="13" spans="1:13" ht="50.1" customHeight="1" x14ac:dyDescent="0.25">
      <c r="A13" s="213" t="s">
        <v>178</v>
      </c>
      <c r="B13" s="223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200">
        <f>SUM(C13:L13)</f>
        <v>0</v>
      </c>
    </row>
    <row r="14" spans="1:13" ht="24.95" customHeight="1" x14ac:dyDescent="0.25">
      <c r="A14" s="332" t="s">
        <v>177</v>
      </c>
      <c r="B14" s="332"/>
      <c r="C14" s="332"/>
      <c r="D14" s="332"/>
      <c r="E14" s="332"/>
      <c r="F14" s="332"/>
      <c r="G14" s="332"/>
      <c r="H14" s="332"/>
      <c r="I14" s="332"/>
      <c r="J14" s="332"/>
      <c r="K14" s="332"/>
      <c r="L14" s="332"/>
      <c r="M14" s="200">
        <f>SUM(M6:$M$13)</f>
        <v>0</v>
      </c>
    </row>
    <row r="15" spans="1:13" ht="24.95" customHeight="1" x14ac:dyDescent="0.25">
      <c r="A15" s="332" t="s">
        <v>176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</row>
    <row r="16" spans="1:13" ht="30" customHeight="1" x14ac:dyDescent="0.25">
      <c r="A16" s="332" t="s">
        <v>175</v>
      </c>
      <c r="B16" s="332"/>
      <c r="C16" s="332"/>
      <c r="D16" s="332"/>
      <c r="E16" s="348"/>
      <c r="F16" s="348"/>
      <c r="G16" s="348"/>
      <c r="H16" s="202" t="s">
        <v>173</v>
      </c>
      <c r="I16" s="201" t="s">
        <v>172</v>
      </c>
      <c r="J16" s="342">
        <v>5</v>
      </c>
      <c r="K16" s="343"/>
      <c r="L16" s="343"/>
      <c r="M16" s="200" t="str">
        <f>IF(E16=0,"-",IF(E16=0,"-",E16*J16))</f>
        <v>-</v>
      </c>
    </row>
    <row r="17" spans="1:13" ht="30" customHeight="1" x14ac:dyDescent="0.25">
      <c r="A17" s="332" t="s">
        <v>174</v>
      </c>
      <c r="B17" s="332"/>
      <c r="C17" s="332"/>
      <c r="D17" s="332"/>
      <c r="E17" s="348"/>
      <c r="F17" s="348"/>
      <c r="G17" s="348"/>
      <c r="H17" s="202" t="s">
        <v>173</v>
      </c>
      <c r="I17" s="201" t="s">
        <v>172</v>
      </c>
      <c r="J17" s="337">
        <v>5</v>
      </c>
      <c r="K17" s="337"/>
      <c r="L17" s="337"/>
      <c r="M17" s="200" t="str">
        <f>IF(E17=0,"-",IF(E17=0,"-",E17*J17))</f>
        <v>-</v>
      </c>
    </row>
    <row r="18" spans="1:13" ht="30" customHeight="1" x14ac:dyDescent="0.25">
      <c r="A18" s="332" t="s">
        <v>39</v>
      </c>
      <c r="B18" s="332"/>
      <c r="C18" s="332"/>
      <c r="D18" s="332"/>
      <c r="E18" s="348"/>
      <c r="F18" s="348"/>
      <c r="G18" s="348"/>
      <c r="H18" s="202" t="s">
        <v>173</v>
      </c>
      <c r="I18" s="201" t="s">
        <v>172</v>
      </c>
      <c r="J18" s="337">
        <v>5</v>
      </c>
      <c r="K18" s="337"/>
      <c r="L18" s="337"/>
      <c r="M18" s="200" t="str">
        <f>IF(E18=0,"-",IF(E18=0,"-",E18*J18))</f>
        <v>-</v>
      </c>
    </row>
    <row r="19" spans="1:13" ht="30" customHeight="1" x14ac:dyDescent="0.25">
      <c r="A19" s="326" t="s">
        <v>40</v>
      </c>
      <c r="B19" s="326"/>
      <c r="C19" s="326"/>
      <c r="D19" s="326"/>
      <c r="E19" s="348"/>
      <c r="F19" s="348"/>
      <c r="G19" s="348"/>
      <c r="H19" s="202" t="s">
        <v>173</v>
      </c>
      <c r="I19" s="201" t="s">
        <v>172</v>
      </c>
      <c r="J19" s="337">
        <v>5</v>
      </c>
      <c r="K19" s="337"/>
      <c r="L19" s="337"/>
      <c r="M19" s="200" t="str">
        <f>IF(E19=0,"-",IF(E19=0,"-",E19*J19))</f>
        <v>-</v>
      </c>
    </row>
    <row r="20" spans="1:13" ht="24.95" customHeight="1" thickBot="1" x14ac:dyDescent="0.3">
      <c r="A20" s="326" t="s">
        <v>171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M20" s="214">
        <f>SUM(M16:$M$19)</f>
        <v>0</v>
      </c>
    </row>
    <row r="21" spans="1:13" ht="24.95" customHeight="1" thickBot="1" x14ac:dyDescent="0.3">
      <c r="A21" s="327" t="s">
        <v>170</v>
      </c>
      <c r="B21" s="327"/>
      <c r="C21" s="327"/>
      <c r="D21" s="327"/>
      <c r="E21" s="327"/>
      <c r="F21" s="327"/>
      <c r="G21" s="327"/>
      <c r="H21" s="327"/>
      <c r="I21" s="327"/>
      <c r="J21" s="327"/>
      <c r="K21" s="327"/>
      <c r="L21" s="328"/>
      <c r="M21" s="215">
        <f>SUM($M$14,$M$20)</f>
        <v>0</v>
      </c>
    </row>
  </sheetData>
  <sheetProtection algorithmName="SHA-512" hashValue="K9vhLSAbhbgAX19i9cDHGm+Ev4Wr9xETzcZsSMtACDUXs23+SAfNXw+zPrFtwcqI/rNrC1WDj4nPR/6hsjPWBw==" saltValue="EUrfcsWMnpt6K/mEBG3/bQ==" spinCount="100000" sheet="1" objects="1" scenarios="1"/>
  <mergeCells count="30">
    <mergeCell ref="A20:L20"/>
    <mergeCell ref="A21:L21"/>
    <mergeCell ref="A18:D18"/>
    <mergeCell ref="E18:G18"/>
    <mergeCell ref="J18:L18"/>
    <mergeCell ref="A19:D19"/>
    <mergeCell ref="E19:G19"/>
    <mergeCell ref="J19:L19"/>
    <mergeCell ref="A15:M15"/>
    <mergeCell ref="A16:D16"/>
    <mergeCell ref="E16:G16"/>
    <mergeCell ref="J16:L16"/>
    <mergeCell ref="A17:D17"/>
    <mergeCell ref="E17:G17"/>
    <mergeCell ref="J17:L17"/>
    <mergeCell ref="A14:L14"/>
    <mergeCell ref="A1:M1"/>
    <mergeCell ref="C3:D3"/>
    <mergeCell ref="I3:J3"/>
    <mergeCell ref="C5:D5"/>
    <mergeCell ref="E5:F5"/>
    <mergeCell ref="G5:H5"/>
    <mergeCell ref="I5:J5"/>
    <mergeCell ref="K5:L5"/>
    <mergeCell ref="E3:G3"/>
    <mergeCell ref="C13:D13"/>
    <mergeCell ref="E13:F13"/>
    <mergeCell ref="G13:H13"/>
    <mergeCell ref="I13:J13"/>
    <mergeCell ref="K13:L13"/>
  </mergeCells>
  <dataValidations count="10">
    <dataValidation type="whole" allowBlank="1" showInputMessage="1" showErrorMessage="1" sqref="C6:C12">
      <formula1>0</formula1>
      <formula2>1</formula2>
    </dataValidation>
    <dataValidation type="whole" allowBlank="1" showInputMessage="1" showErrorMessage="1" sqref="E6:E12">
      <formula1>0</formula1>
      <formula2>4</formula2>
    </dataValidation>
    <dataValidation type="whole" allowBlank="1" showInputMessage="1" showErrorMessage="1" sqref="G6:G12">
      <formula1>0</formula1>
      <formula2>5</formula2>
    </dataValidation>
    <dataValidation type="whole" allowBlank="1" showInputMessage="1" showErrorMessage="1" sqref="I6:I12">
      <formula1>0</formula1>
      <formula2>15</formula2>
    </dataValidation>
    <dataValidation type="decimal" operator="greaterThanOrEqual" allowBlank="1" showInputMessage="1" showErrorMessage="1" sqref="B6">
      <formula1>70</formula1>
    </dataValidation>
    <dataValidation type="decimal" operator="greaterThanOrEqual" allowBlank="1" showInputMessage="1" showErrorMessage="1" sqref="B7">
      <formula1>60</formula1>
    </dataValidation>
    <dataValidation type="decimal" operator="greaterThanOrEqual" allowBlank="1" showInputMessage="1" showErrorMessage="1" sqref="B8">
      <formula1>50</formula1>
    </dataValidation>
    <dataValidation type="decimal" operator="greaterThanOrEqual" allowBlank="1" showInputMessage="1" showErrorMessage="1" sqref="B9">
      <formula1>40</formula1>
    </dataValidation>
    <dataValidation type="decimal" operator="greaterThanOrEqual" allowBlank="1" showInputMessage="1" showErrorMessage="1" sqref="B10 B11">
      <formula1>30</formula1>
    </dataValidation>
    <dataValidation type="decimal" operator="greaterThanOrEqual" allowBlank="1" showInputMessage="1" showErrorMessage="1" sqref="B12">
      <formula1>15</formula1>
    </dataValidation>
  </dataValidations>
  <pageMargins left="0.7" right="0.7" top="0.75" bottom="0.75" header="0.3" footer="0.3"/>
  <pageSetup paperSize="9" scale="52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Normal="100" zoomScaleSheetLayoutView="100" workbookViewId="0">
      <pane ySplit="3" topLeftCell="A4" activePane="bottomLeft" state="frozen"/>
      <selection pane="bottomLeft" activeCell="A31" sqref="A31:C31"/>
    </sheetView>
  </sheetViews>
  <sheetFormatPr defaultRowHeight="15" x14ac:dyDescent="0.25"/>
  <cols>
    <col min="1" max="1" width="6.140625" customWidth="1"/>
    <col min="2" max="2" width="69.5703125" customWidth="1"/>
    <col min="3" max="3" width="37.28515625" customWidth="1"/>
    <col min="4" max="8" width="9.140625" hidden="1" customWidth="1"/>
    <col min="9" max="9" width="5.5703125" customWidth="1"/>
  </cols>
  <sheetData>
    <row r="1" spans="1:8" s="207" customFormat="1" ht="57.75" customHeight="1" x14ac:dyDescent="0.25">
      <c r="A1" s="353" t="s">
        <v>187</v>
      </c>
      <c r="B1" s="353"/>
      <c r="C1" s="353"/>
      <c r="D1" s="353"/>
      <c r="E1" s="353"/>
      <c r="F1" s="353"/>
      <c r="G1" s="353"/>
      <c r="H1" s="353"/>
    </row>
    <row r="3" spans="1:8" s="208" customFormat="1" ht="45.75" customHeight="1" x14ac:dyDescent="0.25">
      <c r="A3" s="206" t="s">
        <v>188</v>
      </c>
      <c r="B3" s="206" t="s">
        <v>189</v>
      </c>
      <c r="C3" s="206" t="s">
        <v>190</v>
      </c>
    </row>
    <row r="4" spans="1:8" ht="24.95" customHeight="1" x14ac:dyDescent="0.25">
      <c r="A4" s="209">
        <v>1</v>
      </c>
      <c r="B4" s="210"/>
      <c r="C4" s="211"/>
    </row>
    <row r="5" spans="1:8" ht="24.95" customHeight="1" x14ac:dyDescent="0.25">
      <c r="A5" s="209">
        <v>2</v>
      </c>
      <c r="B5" s="210"/>
      <c r="C5" s="211"/>
    </row>
    <row r="6" spans="1:8" ht="24.95" customHeight="1" x14ac:dyDescent="0.25">
      <c r="A6" s="209">
        <v>3</v>
      </c>
      <c r="B6" s="210"/>
      <c r="C6" s="211"/>
    </row>
    <row r="7" spans="1:8" ht="24.95" customHeight="1" x14ac:dyDescent="0.25">
      <c r="A7" s="209">
        <v>4</v>
      </c>
      <c r="B7" s="210"/>
      <c r="C7" s="211"/>
    </row>
    <row r="8" spans="1:8" ht="24.95" customHeight="1" x14ac:dyDescent="0.25">
      <c r="A8" s="209">
        <v>5</v>
      </c>
      <c r="B8" s="210"/>
      <c r="C8" s="211"/>
    </row>
    <row r="9" spans="1:8" ht="24.95" customHeight="1" x14ac:dyDescent="0.25">
      <c r="A9" s="209">
        <v>6</v>
      </c>
      <c r="B9" s="210"/>
      <c r="C9" s="211"/>
    </row>
    <row r="10" spans="1:8" ht="24.95" customHeight="1" x14ac:dyDescent="0.25">
      <c r="A10" s="209">
        <v>7</v>
      </c>
      <c r="B10" s="210"/>
      <c r="C10" s="211"/>
    </row>
    <row r="11" spans="1:8" ht="24.95" customHeight="1" x14ac:dyDescent="0.25">
      <c r="A11" s="209">
        <v>8</v>
      </c>
      <c r="B11" s="210"/>
      <c r="C11" s="211"/>
    </row>
    <row r="12" spans="1:8" ht="24.95" customHeight="1" x14ac:dyDescent="0.25">
      <c r="A12" s="209">
        <v>9</v>
      </c>
      <c r="B12" s="210"/>
      <c r="C12" s="211"/>
    </row>
    <row r="13" spans="1:8" ht="24.95" customHeight="1" x14ac:dyDescent="0.25">
      <c r="A13" s="209">
        <v>10</v>
      </c>
      <c r="B13" s="210"/>
      <c r="C13" s="211"/>
    </row>
    <row r="14" spans="1:8" ht="24.95" customHeight="1" x14ac:dyDescent="0.25">
      <c r="A14" s="209">
        <v>11</v>
      </c>
      <c r="B14" s="210"/>
      <c r="C14" s="211"/>
    </row>
    <row r="15" spans="1:8" ht="24.95" customHeight="1" x14ac:dyDescent="0.25">
      <c r="A15" s="209">
        <v>12</v>
      </c>
      <c r="B15" s="210"/>
      <c r="C15" s="211"/>
    </row>
    <row r="16" spans="1:8" ht="24.95" customHeight="1" x14ac:dyDescent="0.25">
      <c r="A16" s="209">
        <v>13</v>
      </c>
      <c r="B16" s="210"/>
      <c r="C16" s="211"/>
    </row>
    <row r="17" spans="1:3" ht="24.95" customHeight="1" x14ac:dyDescent="0.25">
      <c r="A17" s="209">
        <v>14</v>
      </c>
      <c r="B17" s="210"/>
      <c r="C17" s="211"/>
    </row>
    <row r="18" spans="1:3" ht="24.95" customHeight="1" x14ac:dyDescent="0.25">
      <c r="A18" s="209">
        <v>15</v>
      </c>
      <c r="B18" s="210"/>
      <c r="C18" s="211"/>
    </row>
    <row r="19" spans="1:3" ht="24.95" customHeight="1" x14ac:dyDescent="0.25">
      <c r="A19" s="354" t="s">
        <v>191</v>
      </c>
      <c r="B19" s="354"/>
      <c r="C19" s="212">
        <f>ROUND(SUM($C$4:$C$18),1)</f>
        <v>0</v>
      </c>
    </row>
    <row r="20" spans="1:3" ht="24.95" customHeight="1" x14ac:dyDescent="0.25">
      <c r="A20" s="354" t="s">
        <v>192</v>
      </c>
      <c r="B20" s="354"/>
      <c r="C20" s="212">
        <f>SUM((ROUNDUP(C19/500,0)*280))</f>
        <v>0</v>
      </c>
    </row>
    <row r="21" spans="1:3" ht="35.1" customHeight="1" x14ac:dyDescent="0.25">
      <c r="A21" s="355" t="s">
        <v>193</v>
      </c>
      <c r="B21" s="355"/>
      <c r="C21" s="211"/>
    </row>
    <row r="22" spans="1:3" ht="35.1" customHeight="1" thickBot="1" x14ac:dyDescent="0.3">
      <c r="A22" s="355" t="s">
        <v>194</v>
      </c>
      <c r="B22" s="355"/>
      <c r="C22" s="224"/>
    </row>
    <row r="23" spans="1:3" ht="30" customHeight="1" thickBot="1" x14ac:dyDescent="0.3">
      <c r="A23" s="349" t="s">
        <v>105</v>
      </c>
      <c r="B23" s="350"/>
      <c r="C23" s="225"/>
    </row>
    <row r="24" spans="1:3" x14ac:dyDescent="0.25">
      <c r="C24" s="229"/>
    </row>
    <row r="25" spans="1:3" x14ac:dyDescent="0.25">
      <c r="A25" s="351" t="s">
        <v>212</v>
      </c>
      <c r="B25" s="351"/>
      <c r="C25" s="352"/>
    </row>
    <row r="26" spans="1:3" x14ac:dyDescent="0.25">
      <c r="A26" s="226"/>
      <c r="C26" s="229"/>
    </row>
    <row r="27" spans="1:3" x14ac:dyDescent="0.25">
      <c r="A27" s="226"/>
      <c r="C27" s="229"/>
    </row>
    <row r="28" spans="1:3" x14ac:dyDescent="0.25">
      <c r="A28" s="226"/>
      <c r="C28" s="229"/>
    </row>
    <row r="29" spans="1:3" x14ac:dyDescent="0.25">
      <c r="A29" s="226"/>
      <c r="C29" s="229"/>
    </row>
    <row r="30" spans="1:3" x14ac:dyDescent="0.25">
      <c r="A30" s="227" t="s">
        <v>213</v>
      </c>
      <c r="B30" s="227"/>
      <c r="C30" s="229"/>
    </row>
    <row r="31" spans="1:3" x14ac:dyDescent="0.25">
      <c r="A31" s="351" t="s">
        <v>214</v>
      </c>
      <c r="B31" s="351"/>
      <c r="C31" s="352"/>
    </row>
    <row r="32" spans="1:3" x14ac:dyDescent="0.25">
      <c r="A32" s="228"/>
      <c r="B32" s="228"/>
      <c r="C32" s="230"/>
    </row>
  </sheetData>
  <sheetProtection algorithmName="SHA-512" hashValue="dneMlcRcpYpG7WdHANryumaajJ0m6RXfRr+SGzBIiB1zkaIMm7cqLIhOs/I4Khvo4u3CuvxWoBuCkdAQA3DaTw==" saltValue="gwRQE9EEZd8PLTFFEMjrmA==" spinCount="100000" sheet="1" objects="1" scenarios="1"/>
  <mergeCells count="8">
    <mergeCell ref="A23:B23"/>
    <mergeCell ref="A25:C25"/>
    <mergeCell ref="A31:C31"/>
    <mergeCell ref="A1:H1"/>
    <mergeCell ref="A19:B19"/>
    <mergeCell ref="A20:B20"/>
    <mergeCell ref="A21:B21"/>
    <mergeCell ref="A22:B22"/>
  </mergeCells>
  <pageMargins left="0.7" right="0.7" top="0.75" bottom="0.75" header="0.3" footer="0.3"/>
  <pageSetup paperSize="9" scale="77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A1:K88"/>
  <sheetViews>
    <sheetView topLeftCell="A7" zoomScale="85" zoomScaleNormal="85" workbookViewId="0">
      <selection activeCell="G32" sqref="G32"/>
    </sheetView>
  </sheetViews>
  <sheetFormatPr defaultColWidth="9.140625" defaultRowHeight="16.5" x14ac:dyDescent="0.3"/>
  <cols>
    <col min="1" max="1" width="3" style="62" customWidth="1"/>
    <col min="2" max="2" width="17.140625" style="62" customWidth="1"/>
    <col min="3" max="3" width="19.28515625" style="62" customWidth="1"/>
    <col min="4" max="4" width="17" style="62" customWidth="1"/>
    <col min="5" max="5" width="17.85546875" style="62" customWidth="1"/>
    <col min="6" max="6" width="17.140625" style="62" customWidth="1"/>
    <col min="7" max="7" width="5.85546875" style="62" customWidth="1"/>
    <col min="8" max="8" width="13" style="62" customWidth="1"/>
    <col min="9" max="9" width="13.85546875" style="62" customWidth="1"/>
    <col min="10" max="10" width="2.42578125" style="62" customWidth="1"/>
    <col min="11" max="11" width="4.28515625" style="62" customWidth="1"/>
    <col min="12" max="16384" width="9.140625" style="62"/>
  </cols>
  <sheetData>
    <row r="1" spans="2:11" ht="29.25" customHeight="1" x14ac:dyDescent="0.3">
      <c r="B1" s="360" t="s">
        <v>150</v>
      </c>
      <c r="C1" s="360"/>
      <c r="D1" s="360"/>
      <c r="E1" s="360"/>
      <c r="F1" s="360"/>
      <c r="G1" s="360"/>
      <c r="H1" s="360"/>
      <c r="I1" s="360"/>
      <c r="J1" s="79"/>
      <c r="K1" s="79"/>
    </row>
    <row r="2" spans="2:11" ht="15" customHeight="1" x14ac:dyDescent="0.3">
      <c r="B2" s="80" t="s">
        <v>107</v>
      </c>
    </row>
    <row r="3" spans="2:11" x14ac:dyDescent="0.3">
      <c r="B3" s="62" t="s">
        <v>141</v>
      </c>
      <c r="C3" s="141" t="s">
        <v>145</v>
      </c>
      <c r="E3" s="62" t="s">
        <v>144</v>
      </c>
      <c r="F3" s="141">
        <v>9</v>
      </c>
      <c r="G3" s="81"/>
    </row>
    <row r="4" spans="2:11" ht="9.6" customHeight="1" thickBot="1" x14ac:dyDescent="0.35"/>
    <row r="5" spans="2:11" ht="33" customHeight="1" x14ac:dyDescent="0.3">
      <c r="B5" s="361" t="s">
        <v>43</v>
      </c>
      <c r="C5" s="82" t="s">
        <v>44</v>
      </c>
      <c r="D5" s="82" t="s">
        <v>46</v>
      </c>
      <c r="E5" s="82" t="s">
        <v>48</v>
      </c>
      <c r="F5" s="82" t="s">
        <v>51</v>
      </c>
      <c r="G5" s="363" t="s">
        <v>52</v>
      </c>
      <c r="H5" s="364"/>
      <c r="I5" s="371" t="s">
        <v>53</v>
      </c>
    </row>
    <row r="6" spans="2:11" ht="19.5" thickBot="1" x14ac:dyDescent="0.35">
      <c r="B6" s="362"/>
      <c r="C6" s="83" t="s">
        <v>45</v>
      </c>
      <c r="D6" s="84" t="s">
        <v>47</v>
      </c>
      <c r="E6" s="84" t="s">
        <v>49</v>
      </c>
      <c r="F6" s="84" t="s">
        <v>50</v>
      </c>
      <c r="G6" s="85" t="s">
        <v>55</v>
      </c>
      <c r="H6" s="139" t="s">
        <v>138</v>
      </c>
      <c r="I6" s="372"/>
    </row>
    <row r="7" spans="2:11" ht="33" x14ac:dyDescent="0.3">
      <c r="B7" s="86" t="s">
        <v>56</v>
      </c>
      <c r="C7" s="144">
        <v>140</v>
      </c>
      <c r="D7" s="87">
        <f t="shared" ref="D7:D14" si="0">C7*4*0.9</f>
        <v>504</v>
      </c>
      <c r="E7" s="87">
        <f>C7*4*0.85</f>
        <v>476</v>
      </c>
      <c r="F7" s="147"/>
      <c r="G7" s="142">
        <v>0</v>
      </c>
      <c r="H7" s="88">
        <f t="shared" ref="H7:H14" si="1">C7*G7*0.75</f>
        <v>0</v>
      </c>
      <c r="I7" s="89">
        <f t="shared" ref="I7:I14" si="2">SUM(C7:F7,H7)</f>
        <v>1120</v>
      </c>
    </row>
    <row r="8" spans="2:11" ht="33" x14ac:dyDescent="0.3">
      <c r="B8" s="90" t="s">
        <v>57</v>
      </c>
      <c r="C8" s="145">
        <v>126.3</v>
      </c>
      <c r="D8" s="87">
        <f t="shared" si="0"/>
        <v>454.68</v>
      </c>
      <c r="E8" s="87">
        <f>C8*4*0.85</f>
        <v>429.41999999999996</v>
      </c>
      <c r="F8" s="147"/>
      <c r="G8" s="142">
        <v>0</v>
      </c>
      <c r="H8" s="88">
        <f t="shared" si="1"/>
        <v>0</v>
      </c>
      <c r="I8" s="89">
        <f t="shared" si="2"/>
        <v>1010.4</v>
      </c>
    </row>
    <row r="9" spans="2:11" ht="33" x14ac:dyDescent="0.3">
      <c r="B9" s="91" t="s">
        <v>58</v>
      </c>
      <c r="C9" s="145">
        <v>0</v>
      </c>
      <c r="D9" s="87">
        <f t="shared" si="0"/>
        <v>0</v>
      </c>
      <c r="E9" s="87">
        <f t="shared" ref="E9:E13" si="3">C9*5*0.85</f>
        <v>0</v>
      </c>
      <c r="F9" s="147"/>
      <c r="G9" s="142">
        <v>0</v>
      </c>
      <c r="H9" s="88">
        <f t="shared" si="1"/>
        <v>0</v>
      </c>
      <c r="I9" s="89">
        <f t="shared" si="2"/>
        <v>0</v>
      </c>
    </row>
    <row r="10" spans="2:11" ht="33" x14ac:dyDescent="0.3">
      <c r="B10" s="90" t="s">
        <v>59</v>
      </c>
      <c r="C10" s="145">
        <v>0</v>
      </c>
      <c r="D10" s="87">
        <f t="shared" si="0"/>
        <v>0</v>
      </c>
      <c r="E10" s="87">
        <f t="shared" si="3"/>
        <v>0</v>
      </c>
      <c r="F10" s="147"/>
      <c r="G10" s="142">
        <v>0</v>
      </c>
      <c r="H10" s="88">
        <f t="shared" si="1"/>
        <v>0</v>
      </c>
      <c r="I10" s="89">
        <f t="shared" si="2"/>
        <v>0</v>
      </c>
    </row>
    <row r="11" spans="2:11" ht="47.25" x14ac:dyDescent="0.3">
      <c r="B11" s="91" t="s">
        <v>60</v>
      </c>
      <c r="C11" s="145">
        <v>0</v>
      </c>
      <c r="D11" s="87">
        <f t="shared" si="0"/>
        <v>0</v>
      </c>
      <c r="E11" s="87">
        <f t="shared" si="3"/>
        <v>0</v>
      </c>
      <c r="F11" s="147"/>
      <c r="G11" s="142">
        <v>67</v>
      </c>
      <c r="H11" s="88">
        <f>C11*G11*0.6</f>
        <v>0</v>
      </c>
      <c r="I11" s="89">
        <f t="shared" si="2"/>
        <v>0</v>
      </c>
    </row>
    <row r="12" spans="2:11" ht="61.5" x14ac:dyDescent="0.3">
      <c r="B12" s="91" t="s">
        <v>61</v>
      </c>
      <c r="C12" s="145">
        <v>0</v>
      </c>
      <c r="D12" s="87">
        <f t="shared" si="0"/>
        <v>0</v>
      </c>
      <c r="E12" s="87">
        <f t="shared" si="3"/>
        <v>0</v>
      </c>
      <c r="F12" s="147"/>
      <c r="G12" s="142">
        <v>0</v>
      </c>
      <c r="H12" s="88">
        <f t="shared" si="1"/>
        <v>0</v>
      </c>
      <c r="I12" s="89">
        <f t="shared" si="2"/>
        <v>0</v>
      </c>
    </row>
    <row r="13" spans="2:11" ht="78" x14ac:dyDescent="0.3">
      <c r="B13" s="92" t="s">
        <v>90</v>
      </c>
      <c r="C13" s="145" t="str">
        <f>'1.BORANG KIRAAN FI PROSES PELAN'!H20</f>
        <v>0.00</v>
      </c>
      <c r="D13" s="87">
        <f t="shared" si="0"/>
        <v>0</v>
      </c>
      <c r="E13" s="87">
        <f t="shared" si="3"/>
        <v>0</v>
      </c>
      <c r="F13" s="147"/>
      <c r="G13" s="142">
        <v>0</v>
      </c>
      <c r="H13" s="88">
        <f t="shared" si="1"/>
        <v>0</v>
      </c>
      <c r="I13" s="89">
        <f t="shared" si="2"/>
        <v>0</v>
      </c>
    </row>
    <row r="14" spans="2:11" ht="39.75" customHeight="1" thickBot="1" x14ac:dyDescent="0.35">
      <c r="B14" s="93" t="s">
        <v>128</v>
      </c>
      <c r="C14" s="146">
        <v>70</v>
      </c>
      <c r="D14" s="94">
        <f t="shared" si="0"/>
        <v>252</v>
      </c>
      <c r="E14" s="94">
        <f>C14*4*0.85</f>
        <v>238</v>
      </c>
      <c r="F14" s="148"/>
      <c r="G14" s="143">
        <v>0</v>
      </c>
      <c r="H14" s="95">
        <f t="shared" si="1"/>
        <v>0</v>
      </c>
      <c r="I14" s="96">
        <f t="shared" si="2"/>
        <v>560</v>
      </c>
    </row>
    <row r="15" spans="2:11" ht="18.75" x14ac:dyDescent="0.3">
      <c r="B15" s="367" t="s">
        <v>91</v>
      </c>
      <c r="C15" s="367"/>
      <c r="D15" s="367"/>
      <c r="E15" s="367"/>
      <c r="F15" s="367"/>
      <c r="G15" s="367"/>
      <c r="H15" s="367"/>
      <c r="I15" s="97">
        <f>ROUNDUP(SUM(I7:I14),1)</f>
        <v>2690.4</v>
      </c>
    </row>
    <row r="16" spans="2:11" ht="16.5" customHeight="1" thickBot="1" x14ac:dyDescent="0.35">
      <c r="B16" s="368" t="s">
        <v>92</v>
      </c>
      <c r="C16" s="369"/>
      <c r="D16" s="369"/>
      <c r="E16" s="369"/>
      <c r="F16" s="369"/>
      <c r="G16" s="369"/>
      <c r="H16" s="369"/>
      <c r="I16" s="370"/>
    </row>
    <row r="17" spans="2:9" x14ac:dyDescent="0.3">
      <c r="B17" s="98" t="s">
        <v>37</v>
      </c>
      <c r="C17" s="99"/>
      <c r="D17" s="149">
        <v>45</v>
      </c>
      <c r="E17" s="135" t="s">
        <v>93</v>
      </c>
      <c r="F17" s="100" t="s">
        <v>94</v>
      </c>
      <c r="G17" s="66"/>
      <c r="H17" s="66"/>
      <c r="I17" s="101">
        <f>SUM(D17*5)</f>
        <v>225</v>
      </c>
    </row>
    <row r="18" spans="2:9" x14ac:dyDescent="0.3">
      <c r="B18" s="102" t="s">
        <v>38</v>
      </c>
      <c r="C18" s="103"/>
      <c r="D18" s="150">
        <v>58</v>
      </c>
      <c r="E18" s="134" t="s">
        <v>93</v>
      </c>
      <c r="F18" s="104" t="s">
        <v>94</v>
      </c>
      <c r="G18" s="68"/>
      <c r="H18" s="68"/>
      <c r="I18" s="105">
        <f t="shared" ref="I18:I20" si="4">SUM(D18*5)</f>
        <v>290</v>
      </c>
    </row>
    <row r="19" spans="2:9" x14ac:dyDescent="0.3">
      <c r="B19" s="102" t="s">
        <v>39</v>
      </c>
      <c r="C19" s="103"/>
      <c r="D19" s="150"/>
      <c r="E19" s="134" t="s">
        <v>93</v>
      </c>
      <c r="F19" s="104" t="s">
        <v>94</v>
      </c>
      <c r="G19" s="68"/>
      <c r="H19" s="68"/>
      <c r="I19" s="105">
        <f t="shared" si="4"/>
        <v>0</v>
      </c>
    </row>
    <row r="20" spans="2:9" x14ac:dyDescent="0.3">
      <c r="B20" s="106" t="s">
        <v>40</v>
      </c>
      <c r="C20" s="107"/>
      <c r="D20" s="151"/>
      <c r="E20" s="134" t="s">
        <v>93</v>
      </c>
      <c r="F20" s="108" t="s">
        <v>94</v>
      </c>
      <c r="G20" s="109"/>
      <c r="H20" s="109"/>
      <c r="I20" s="110">
        <f t="shared" si="4"/>
        <v>0</v>
      </c>
    </row>
    <row r="21" spans="2:9" ht="22.5" customHeight="1" x14ac:dyDescent="0.3">
      <c r="B21" s="356" t="s">
        <v>96</v>
      </c>
      <c r="C21" s="357"/>
      <c r="D21" s="357"/>
      <c r="E21" s="357"/>
      <c r="F21" s="357"/>
      <c r="G21" s="357"/>
      <c r="H21" s="357"/>
      <c r="I21" s="111">
        <f>SUM(I17:I20)</f>
        <v>515</v>
      </c>
    </row>
    <row r="22" spans="2:9" ht="23.25" customHeight="1" thickBot="1" x14ac:dyDescent="0.35">
      <c r="B22" s="358" t="s">
        <v>95</v>
      </c>
      <c r="C22" s="359"/>
      <c r="D22" s="359"/>
      <c r="E22" s="359"/>
      <c r="F22" s="359"/>
      <c r="G22" s="359"/>
      <c r="H22" s="359"/>
      <c r="I22" s="112">
        <f>SUM(I15,I21)</f>
        <v>3205.4</v>
      </c>
    </row>
    <row r="23" spans="2:9" ht="8.4499999999999993" customHeight="1" thickBot="1" x14ac:dyDescent="0.35">
      <c r="B23" s="126"/>
      <c r="C23" s="126"/>
      <c r="D23" s="126"/>
      <c r="E23" s="126"/>
      <c r="F23" s="126"/>
      <c r="G23" s="126"/>
      <c r="H23" s="126"/>
      <c r="I23" s="126"/>
    </row>
    <row r="24" spans="2:9" x14ac:dyDescent="0.3">
      <c r="B24" s="80" t="s">
        <v>108</v>
      </c>
    </row>
    <row r="25" spans="2:9" x14ac:dyDescent="0.3">
      <c r="B25" s="62" t="s">
        <v>142</v>
      </c>
      <c r="C25" s="141" t="s">
        <v>146</v>
      </c>
      <c r="E25" s="62" t="s">
        <v>144</v>
      </c>
      <c r="F25" s="161">
        <v>92</v>
      </c>
      <c r="G25" s="81"/>
    </row>
    <row r="26" spans="2:9" ht="9.6" customHeight="1" thickBot="1" x14ac:dyDescent="0.35"/>
    <row r="27" spans="2:9" ht="33" x14ac:dyDescent="0.3">
      <c r="B27" s="361" t="s">
        <v>43</v>
      </c>
      <c r="C27" s="82" t="s">
        <v>44</v>
      </c>
      <c r="D27" s="82" t="s">
        <v>46</v>
      </c>
      <c r="E27" s="82" t="s">
        <v>48</v>
      </c>
      <c r="F27" s="82" t="s">
        <v>51</v>
      </c>
      <c r="G27" s="363" t="s">
        <v>52</v>
      </c>
      <c r="H27" s="364"/>
      <c r="I27" s="365" t="s">
        <v>53</v>
      </c>
    </row>
    <row r="28" spans="2:9" ht="19.5" thickBot="1" x14ac:dyDescent="0.35">
      <c r="B28" s="362"/>
      <c r="C28" s="83" t="s">
        <v>45</v>
      </c>
      <c r="D28" s="84" t="s">
        <v>47</v>
      </c>
      <c r="E28" s="84" t="s">
        <v>49</v>
      </c>
      <c r="F28" s="84" t="s">
        <v>50</v>
      </c>
      <c r="G28" s="85" t="s">
        <v>55</v>
      </c>
      <c r="H28" s="139" t="s">
        <v>54</v>
      </c>
      <c r="I28" s="366"/>
    </row>
    <row r="29" spans="2:9" ht="33" x14ac:dyDescent="0.3">
      <c r="B29" s="86" t="s">
        <v>56</v>
      </c>
      <c r="C29" s="145">
        <v>140</v>
      </c>
      <c r="D29" s="87">
        <f t="shared" ref="D29:D32" si="5">C29*4*0.9</f>
        <v>504</v>
      </c>
      <c r="E29" s="114">
        <f t="shared" ref="E29:E32" si="6">C29*5*0.85</f>
        <v>595</v>
      </c>
      <c r="F29" s="152">
        <f t="shared" ref="F29:F32" si="7">C29*15*0.75</f>
        <v>1575</v>
      </c>
      <c r="G29" s="156">
        <v>0</v>
      </c>
      <c r="H29" s="132">
        <f t="shared" ref="H29:H36" si="8">C29*G29*0.6</f>
        <v>0</v>
      </c>
      <c r="I29" s="133">
        <f t="shared" ref="I29:I31" si="9">SUM(C29:F29,H29)</f>
        <v>2814</v>
      </c>
    </row>
    <row r="30" spans="2:9" ht="33" x14ac:dyDescent="0.3">
      <c r="B30" s="90" t="s">
        <v>57</v>
      </c>
      <c r="C30" s="145">
        <v>0</v>
      </c>
      <c r="D30" s="87">
        <f t="shared" si="5"/>
        <v>0</v>
      </c>
      <c r="E30" s="114">
        <f t="shared" si="6"/>
        <v>0</v>
      </c>
      <c r="F30" s="152">
        <f t="shared" si="7"/>
        <v>0</v>
      </c>
      <c r="G30" s="142">
        <v>0</v>
      </c>
      <c r="H30" s="88">
        <f t="shared" si="8"/>
        <v>0</v>
      </c>
      <c r="I30" s="89">
        <f t="shared" si="9"/>
        <v>0</v>
      </c>
    </row>
    <row r="31" spans="2:9" ht="33" x14ac:dyDescent="0.3">
      <c r="B31" s="91" t="s">
        <v>58</v>
      </c>
      <c r="C31" s="145">
        <v>0</v>
      </c>
      <c r="D31" s="87">
        <f t="shared" si="5"/>
        <v>0</v>
      </c>
      <c r="E31" s="114">
        <f t="shared" si="6"/>
        <v>0</v>
      </c>
      <c r="F31" s="152">
        <f t="shared" si="7"/>
        <v>0</v>
      </c>
      <c r="G31" s="142">
        <v>0</v>
      </c>
      <c r="H31" s="88">
        <f t="shared" si="8"/>
        <v>0</v>
      </c>
      <c r="I31" s="89">
        <f t="shared" si="9"/>
        <v>0</v>
      </c>
    </row>
    <row r="32" spans="2:9" ht="33" x14ac:dyDescent="0.3">
      <c r="B32" s="90" t="s">
        <v>59</v>
      </c>
      <c r="C32" s="145">
        <v>0</v>
      </c>
      <c r="D32" s="87">
        <f t="shared" si="5"/>
        <v>0</v>
      </c>
      <c r="E32" s="114">
        <f t="shared" si="6"/>
        <v>0</v>
      </c>
      <c r="F32" s="152">
        <f t="shared" si="7"/>
        <v>0</v>
      </c>
      <c r="G32" s="157">
        <v>0</v>
      </c>
      <c r="H32" s="88">
        <f t="shared" si="8"/>
        <v>0</v>
      </c>
      <c r="I32" s="89">
        <f>SUM(C32:F32,H32)</f>
        <v>0</v>
      </c>
    </row>
    <row r="33" spans="1:10" ht="47.25" x14ac:dyDescent="0.3">
      <c r="B33" s="91" t="s">
        <v>60</v>
      </c>
      <c r="C33" s="145">
        <v>60</v>
      </c>
      <c r="D33" s="87">
        <f t="shared" ref="D33:D36" si="10">C33*4*0.9</f>
        <v>216</v>
      </c>
      <c r="E33" s="114">
        <f t="shared" ref="E33:E36" si="11">C33*5*0.85</f>
        <v>255</v>
      </c>
      <c r="F33" s="152">
        <f t="shared" ref="F33:F36" si="12">C33*15*0.75</f>
        <v>675</v>
      </c>
      <c r="G33" s="157">
        <v>67</v>
      </c>
      <c r="H33" s="88">
        <f t="shared" si="8"/>
        <v>2412</v>
      </c>
      <c r="I33" s="89">
        <f>SUM(C33:F33,H33)</f>
        <v>3618</v>
      </c>
    </row>
    <row r="34" spans="1:10" ht="61.5" x14ac:dyDescent="0.3">
      <c r="B34" s="91" t="s">
        <v>61</v>
      </c>
      <c r="C34" s="145">
        <v>0</v>
      </c>
      <c r="D34" s="87">
        <f t="shared" si="10"/>
        <v>0</v>
      </c>
      <c r="E34" s="114">
        <f t="shared" si="11"/>
        <v>0</v>
      </c>
      <c r="F34" s="152">
        <f t="shared" si="12"/>
        <v>0</v>
      </c>
      <c r="G34" s="157">
        <v>0</v>
      </c>
      <c r="H34" s="88">
        <f t="shared" si="8"/>
        <v>0</v>
      </c>
      <c r="I34" s="89">
        <f t="shared" ref="I34:I36" si="13">SUM(C34:F34,H34)</f>
        <v>0</v>
      </c>
    </row>
    <row r="35" spans="1:10" ht="78" x14ac:dyDescent="0.3">
      <c r="B35" s="92" t="s">
        <v>90</v>
      </c>
      <c r="C35" s="145">
        <v>0</v>
      </c>
      <c r="D35" s="87">
        <f t="shared" si="10"/>
        <v>0</v>
      </c>
      <c r="E35" s="114">
        <f t="shared" si="11"/>
        <v>0</v>
      </c>
      <c r="F35" s="152">
        <f t="shared" si="12"/>
        <v>0</v>
      </c>
      <c r="G35" s="157">
        <v>0</v>
      </c>
      <c r="H35" s="88">
        <f t="shared" si="8"/>
        <v>0</v>
      </c>
      <c r="I35" s="89">
        <f t="shared" si="13"/>
        <v>0</v>
      </c>
    </row>
    <row r="36" spans="1:10" ht="39" customHeight="1" thickBot="1" x14ac:dyDescent="0.35">
      <c r="B36" s="115" t="s">
        <v>128</v>
      </c>
      <c r="C36" s="146"/>
      <c r="D36" s="87">
        <f t="shared" si="10"/>
        <v>0</v>
      </c>
      <c r="E36" s="114">
        <f t="shared" si="11"/>
        <v>0</v>
      </c>
      <c r="F36" s="152">
        <f t="shared" si="12"/>
        <v>0</v>
      </c>
      <c r="G36" s="158">
        <v>0</v>
      </c>
      <c r="H36" s="131">
        <f t="shared" si="8"/>
        <v>0</v>
      </c>
      <c r="I36" s="96">
        <f t="shared" si="13"/>
        <v>0</v>
      </c>
    </row>
    <row r="37" spans="1:10" ht="18.75" x14ac:dyDescent="0.3">
      <c r="B37" s="367" t="s">
        <v>91</v>
      </c>
      <c r="C37" s="367"/>
      <c r="D37" s="367"/>
      <c r="E37" s="367"/>
      <c r="F37" s="367"/>
      <c r="G37" s="367"/>
      <c r="H37" s="367"/>
      <c r="I37" s="97">
        <f>ROUNDUP(SUM(I29:I36),1)</f>
        <v>6432</v>
      </c>
    </row>
    <row r="38" spans="1:10" ht="17.25" thickBot="1" x14ac:dyDescent="0.35">
      <c r="B38" s="368" t="s">
        <v>92</v>
      </c>
      <c r="C38" s="369"/>
      <c r="D38" s="369"/>
      <c r="E38" s="369"/>
      <c r="F38" s="369"/>
      <c r="G38" s="369"/>
      <c r="H38" s="369"/>
      <c r="I38" s="370"/>
    </row>
    <row r="39" spans="1:10" x14ac:dyDescent="0.3">
      <c r="B39" s="98" t="s">
        <v>37</v>
      </c>
      <c r="C39" s="99"/>
      <c r="D39" s="153">
        <v>6</v>
      </c>
      <c r="E39" s="135" t="s">
        <v>93</v>
      </c>
      <c r="F39" s="100" t="s">
        <v>94</v>
      </c>
      <c r="G39" s="66"/>
      <c r="H39" s="66"/>
      <c r="I39" s="101">
        <f>SUM(D39*5)</f>
        <v>30</v>
      </c>
    </row>
    <row r="40" spans="1:10" x14ac:dyDescent="0.3">
      <c r="B40" s="102" t="s">
        <v>38</v>
      </c>
      <c r="C40" s="103"/>
      <c r="D40" s="154">
        <v>4</v>
      </c>
      <c r="E40" s="134" t="s">
        <v>93</v>
      </c>
      <c r="F40" s="104" t="s">
        <v>94</v>
      </c>
      <c r="G40" s="68"/>
      <c r="H40" s="68"/>
      <c r="I40" s="105">
        <f t="shared" ref="I40:I42" si="14">SUM(D40*5)</f>
        <v>20</v>
      </c>
    </row>
    <row r="41" spans="1:10" x14ac:dyDescent="0.3">
      <c r="B41" s="102" t="s">
        <v>39</v>
      </c>
      <c r="C41" s="103"/>
      <c r="D41" s="154"/>
      <c r="E41" s="134" t="s">
        <v>93</v>
      </c>
      <c r="F41" s="104" t="s">
        <v>94</v>
      </c>
      <c r="G41" s="68"/>
      <c r="H41" s="68"/>
      <c r="I41" s="105">
        <f t="shared" si="14"/>
        <v>0</v>
      </c>
    </row>
    <row r="42" spans="1:10" x14ac:dyDescent="0.3">
      <c r="B42" s="106" t="s">
        <v>40</v>
      </c>
      <c r="C42" s="107"/>
      <c r="D42" s="155"/>
      <c r="E42" s="134" t="s">
        <v>93</v>
      </c>
      <c r="F42" s="108" t="s">
        <v>94</v>
      </c>
      <c r="G42" s="109"/>
      <c r="H42" s="109"/>
      <c r="I42" s="110">
        <f t="shared" si="14"/>
        <v>0</v>
      </c>
    </row>
    <row r="43" spans="1:10" ht="18.75" x14ac:dyDescent="0.3">
      <c r="B43" s="356" t="s">
        <v>96</v>
      </c>
      <c r="C43" s="357"/>
      <c r="D43" s="357"/>
      <c r="E43" s="357"/>
      <c r="F43" s="357"/>
      <c r="G43" s="357"/>
      <c r="H43" s="357"/>
      <c r="I43" s="111">
        <f>SUM(I39:I42)</f>
        <v>50</v>
      </c>
    </row>
    <row r="44" spans="1:10" ht="26.25" customHeight="1" thickBot="1" x14ac:dyDescent="0.35">
      <c r="B44" s="358" t="s">
        <v>95</v>
      </c>
      <c r="C44" s="359"/>
      <c r="D44" s="359"/>
      <c r="E44" s="359"/>
      <c r="F44" s="359"/>
      <c r="G44" s="359"/>
      <c r="H44" s="359"/>
      <c r="I44" s="118">
        <f>SUM(I37,I43)</f>
        <v>6482</v>
      </c>
    </row>
    <row r="45" spans="1:10" ht="8.4499999999999993" customHeight="1" thickBot="1" x14ac:dyDescent="0.35">
      <c r="A45" s="113"/>
      <c r="B45" s="113"/>
      <c r="C45" s="113"/>
      <c r="D45" s="113"/>
      <c r="E45" s="113"/>
      <c r="F45" s="113"/>
      <c r="G45" s="113"/>
      <c r="H45" s="113"/>
      <c r="I45" s="113"/>
      <c r="J45" s="113"/>
    </row>
    <row r="46" spans="1:10" x14ac:dyDescent="0.3">
      <c r="B46" s="80" t="s">
        <v>109</v>
      </c>
    </row>
    <row r="47" spans="1:10" x14ac:dyDescent="0.3">
      <c r="B47" s="62" t="s">
        <v>143</v>
      </c>
      <c r="C47" s="141" t="s">
        <v>147</v>
      </c>
      <c r="E47" s="62" t="s">
        <v>144</v>
      </c>
      <c r="F47" s="141">
        <v>202</v>
      </c>
      <c r="G47" s="81"/>
    </row>
    <row r="48" spans="1:10" ht="7.5" customHeight="1" thickBot="1" x14ac:dyDescent="0.35"/>
    <row r="49" spans="2:9" ht="33" x14ac:dyDescent="0.3">
      <c r="B49" s="361" t="s">
        <v>43</v>
      </c>
      <c r="C49" s="82" t="s">
        <v>44</v>
      </c>
      <c r="D49" s="82" t="s">
        <v>46</v>
      </c>
      <c r="E49" s="82" t="s">
        <v>48</v>
      </c>
      <c r="F49" s="82" t="s">
        <v>51</v>
      </c>
      <c r="G49" s="363" t="s">
        <v>52</v>
      </c>
      <c r="H49" s="364"/>
      <c r="I49" s="365" t="s">
        <v>53</v>
      </c>
    </row>
    <row r="50" spans="2:9" ht="19.5" thickBot="1" x14ac:dyDescent="0.35">
      <c r="B50" s="362"/>
      <c r="C50" s="83" t="s">
        <v>45</v>
      </c>
      <c r="D50" s="84" t="s">
        <v>47</v>
      </c>
      <c r="E50" s="84" t="s">
        <v>49</v>
      </c>
      <c r="F50" s="84" t="s">
        <v>50</v>
      </c>
      <c r="G50" s="85" t="s">
        <v>55</v>
      </c>
      <c r="H50" s="139" t="s">
        <v>54</v>
      </c>
      <c r="I50" s="366"/>
    </row>
    <row r="51" spans="2:9" ht="33" x14ac:dyDescent="0.3">
      <c r="B51" s="86" t="s">
        <v>56</v>
      </c>
      <c r="C51" s="144">
        <v>0</v>
      </c>
      <c r="D51" s="87">
        <f t="shared" ref="D51:D58" si="15">C51*4*0.9</f>
        <v>0</v>
      </c>
      <c r="E51" s="114">
        <f t="shared" ref="E51:E58" si="16">C51*5*0.85</f>
        <v>0</v>
      </c>
      <c r="F51" s="152">
        <f t="shared" ref="F51:F58" si="17">C51*15*0.75</f>
        <v>0</v>
      </c>
      <c r="G51" s="142">
        <v>0</v>
      </c>
      <c r="H51" s="132">
        <f t="shared" ref="H51:H58" si="18">C51*G51*0.6</f>
        <v>0</v>
      </c>
      <c r="I51" s="89">
        <f t="shared" ref="I51:I58" si="19">SUM(C51:F51,H51)</f>
        <v>0</v>
      </c>
    </row>
    <row r="52" spans="2:9" ht="33" x14ac:dyDescent="0.3">
      <c r="B52" s="90" t="s">
        <v>57</v>
      </c>
      <c r="C52" s="144">
        <v>0</v>
      </c>
      <c r="D52" s="87">
        <f t="shared" si="15"/>
        <v>0</v>
      </c>
      <c r="E52" s="114">
        <f t="shared" si="16"/>
        <v>0</v>
      </c>
      <c r="F52" s="152">
        <f t="shared" si="17"/>
        <v>0</v>
      </c>
      <c r="G52" s="142">
        <v>0</v>
      </c>
      <c r="H52" s="88">
        <f t="shared" si="18"/>
        <v>0</v>
      </c>
      <c r="I52" s="89">
        <f t="shared" si="19"/>
        <v>0</v>
      </c>
    </row>
    <row r="53" spans="2:9" ht="33" x14ac:dyDescent="0.3">
      <c r="B53" s="91" t="s">
        <v>58</v>
      </c>
      <c r="C53" s="144">
        <v>0</v>
      </c>
      <c r="D53" s="87">
        <f t="shared" si="15"/>
        <v>0</v>
      </c>
      <c r="E53" s="114">
        <f t="shared" si="16"/>
        <v>0</v>
      </c>
      <c r="F53" s="152">
        <f t="shared" si="17"/>
        <v>0</v>
      </c>
      <c r="G53" s="142">
        <v>0</v>
      </c>
      <c r="H53" s="88">
        <f t="shared" si="18"/>
        <v>0</v>
      </c>
      <c r="I53" s="89">
        <f t="shared" si="19"/>
        <v>0</v>
      </c>
    </row>
    <row r="54" spans="2:9" ht="33" x14ac:dyDescent="0.3">
      <c r="B54" s="90" t="s">
        <v>59</v>
      </c>
      <c r="C54" s="144">
        <v>0</v>
      </c>
      <c r="D54" s="87">
        <f t="shared" si="15"/>
        <v>0</v>
      </c>
      <c r="E54" s="114">
        <f t="shared" si="16"/>
        <v>0</v>
      </c>
      <c r="F54" s="152">
        <f t="shared" si="17"/>
        <v>0</v>
      </c>
      <c r="G54" s="142">
        <v>0</v>
      </c>
      <c r="H54" s="88">
        <f t="shared" si="18"/>
        <v>0</v>
      </c>
      <c r="I54" s="89">
        <f t="shared" si="19"/>
        <v>0</v>
      </c>
    </row>
    <row r="55" spans="2:9" ht="47.25" x14ac:dyDescent="0.3">
      <c r="B55" s="91" t="s">
        <v>60</v>
      </c>
      <c r="C55" s="144">
        <v>60</v>
      </c>
      <c r="D55" s="87">
        <f t="shared" si="15"/>
        <v>216</v>
      </c>
      <c r="E55" s="114">
        <f t="shared" si="16"/>
        <v>255</v>
      </c>
      <c r="F55" s="152">
        <f t="shared" si="17"/>
        <v>675</v>
      </c>
      <c r="G55" s="142">
        <v>177</v>
      </c>
      <c r="H55" s="88">
        <f t="shared" si="18"/>
        <v>6372</v>
      </c>
      <c r="I55" s="89">
        <f t="shared" si="19"/>
        <v>7578</v>
      </c>
    </row>
    <row r="56" spans="2:9" ht="61.5" x14ac:dyDescent="0.3">
      <c r="B56" s="91" t="s">
        <v>61</v>
      </c>
      <c r="C56" s="144">
        <v>0</v>
      </c>
      <c r="D56" s="87">
        <f t="shared" si="15"/>
        <v>0</v>
      </c>
      <c r="E56" s="114">
        <f t="shared" si="16"/>
        <v>0</v>
      </c>
      <c r="F56" s="152">
        <f t="shared" si="17"/>
        <v>0</v>
      </c>
      <c r="G56" s="142">
        <v>0</v>
      </c>
      <c r="H56" s="88">
        <f t="shared" si="18"/>
        <v>0</v>
      </c>
      <c r="I56" s="89">
        <f t="shared" si="19"/>
        <v>0</v>
      </c>
    </row>
    <row r="57" spans="2:9" ht="78" x14ac:dyDescent="0.3">
      <c r="B57" s="92" t="s">
        <v>90</v>
      </c>
      <c r="C57" s="145" t="str">
        <f>'1.BORANG KIRAAN FI PROSES PELAN'!H20</f>
        <v>0.00</v>
      </c>
      <c r="D57" s="87">
        <f t="shared" si="15"/>
        <v>0</v>
      </c>
      <c r="E57" s="114">
        <f t="shared" si="16"/>
        <v>0</v>
      </c>
      <c r="F57" s="152">
        <f t="shared" si="17"/>
        <v>0</v>
      </c>
      <c r="G57" s="142">
        <v>0</v>
      </c>
      <c r="H57" s="88">
        <f t="shared" si="18"/>
        <v>0</v>
      </c>
      <c r="I57" s="89">
        <f t="shared" si="19"/>
        <v>0</v>
      </c>
    </row>
    <row r="58" spans="2:9" ht="46.5" customHeight="1" thickBot="1" x14ac:dyDescent="0.35">
      <c r="B58" s="115" t="s">
        <v>128</v>
      </c>
      <c r="C58" s="146"/>
      <c r="D58" s="116">
        <f t="shared" si="15"/>
        <v>0</v>
      </c>
      <c r="E58" s="117">
        <f t="shared" si="16"/>
        <v>0</v>
      </c>
      <c r="F58" s="160">
        <f t="shared" si="17"/>
        <v>0</v>
      </c>
      <c r="G58" s="159">
        <v>0</v>
      </c>
      <c r="H58" s="131">
        <f t="shared" si="18"/>
        <v>0</v>
      </c>
      <c r="I58" s="96">
        <f t="shared" si="19"/>
        <v>0</v>
      </c>
    </row>
    <row r="59" spans="2:9" ht="27" customHeight="1" x14ac:dyDescent="0.3">
      <c r="B59" s="367" t="s">
        <v>91</v>
      </c>
      <c r="C59" s="367"/>
      <c r="D59" s="367"/>
      <c r="E59" s="367"/>
      <c r="F59" s="367"/>
      <c r="G59" s="367"/>
      <c r="H59" s="367"/>
      <c r="I59" s="97">
        <f>ROUNDUP(SUM(I51:I58),1)</f>
        <v>7578</v>
      </c>
    </row>
    <row r="60" spans="2:9" ht="17.25" thickBot="1" x14ac:dyDescent="0.35">
      <c r="B60" s="368" t="s">
        <v>92</v>
      </c>
      <c r="C60" s="369"/>
      <c r="D60" s="369"/>
      <c r="E60" s="369"/>
      <c r="F60" s="369"/>
      <c r="G60" s="369"/>
      <c r="H60" s="369"/>
      <c r="I60" s="370"/>
    </row>
    <row r="61" spans="2:9" x14ac:dyDescent="0.3">
      <c r="B61" s="98" t="s">
        <v>37</v>
      </c>
      <c r="C61" s="99"/>
      <c r="D61" s="149">
        <v>15</v>
      </c>
      <c r="E61" s="135" t="s">
        <v>93</v>
      </c>
      <c r="F61" s="100" t="s">
        <v>94</v>
      </c>
      <c r="G61" s="66"/>
      <c r="H61" s="66"/>
      <c r="I61" s="101">
        <f>SUM(D61*5)</f>
        <v>75</v>
      </c>
    </row>
    <row r="62" spans="2:9" x14ac:dyDescent="0.3">
      <c r="B62" s="102" t="s">
        <v>38</v>
      </c>
      <c r="C62" s="103"/>
      <c r="D62" s="150">
        <v>10</v>
      </c>
      <c r="E62" s="134" t="s">
        <v>93</v>
      </c>
      <c r="F62" s="104" t="s">
        <v>94</v>
      </c>
      <c r="G62" s="68"/>
      <c r="H62" s="68"/>
      <c r="I62" s="105">
        <f t="shared" ref="I62:I64" si="20">SUM(D62*5)</f>
        <v>50</v>
      </c>
    </row>
    <row r="63" spans="2:9" x14ac:dyDescent="0.3">
      <c r="B63" s="102" t="s">
        <v>39</v>
      </c>
      <c r="C63" s="103"/>
      <c r="D63" s="150"/>
      <c r="E63" s="134" t="s">
        <v>93</v>
      </c>
      <c r="F63" s="104" t="s">
        <v>94</v>
      </c>
      <c r="G63" s="68"/>
      <c r="H63" s="68"/>
      <c r="I63" s="105">
        <f t="shared" si="20"/>
        <v>0</v>
      </c>
    </row>
    <row r="64" spans="2:9" x14ac:dyDescent="0.3">
      <c r="B64" s="106" t="s">
        <v>40</v>
      </c>
      <c r="C64" s="107"/>
      <c r="D64" s="151"/>
      <c r="E64" s="134" t="s">
        <v>93</v>
      </c>
      <c r="F64" s="108" t="s">
        <v>94</v>
      </c>
      <c r="G64" s="109"/>
      <c r="H64" s="109"/>
      <c r="I64" s="110">
        <f t="shared" si="20"/>
        <v>0</v>
      </c>
    </row>
    <row r="65" spans="2:9" ht="18.75" x14ac:dyDescent="0.3">
      <c r="B65" s="356" t="s">
        <v>96</v>
      </c>
      <c r="C65" s="357"/>
      <c r="D65" s="357"/>
      <c r="E65" s="357"/>
      <c r="F65" s="357"/>
      <c r="G65" s="357"/>
      <c r="H65" s="357"/>
      <c r="I65" s="111">
        <f>SUM(I61:I64)</f>
        <v>125</v>
      </c>
    </row>
    <row r="66" spans="2:9" ht="19.5" thickBot="1" x14ac:dyDescent="0.35">
      <c r="B66" s="358" t="s">
        <v>95</v>
      </c>
      <c r="C66" s="359"/>
      <c r="D66" s="359"/>
      <c r="E66" s="359"/>
      <c r="F66" s="359"/>
      <c r="G66" s="359"/>
      <c r="H66" s="359"/>
      <c r="I66" s="112">
        <f>SUM(I59,I65)</f>
        <v>7703</v>
      </c>
    </row>
    <row r="67" spans="2:9" ht="8.1" customHeight="1" thickBot="1" x14ac:dyDescent="0.35">
      <c r="B67" s="126"/>
      <c r="C67" s="126"/>
      <c r="D67" s="126"/>
      <c r="E67" s="126"/>
      <c r="F67" s="126"/>
      <c r="G67" s="126"/>
      <c r="H67" s="126"/>
      <c r="I67" s="126"/>
    </row>
    <row r="68" spans="2:9" x14ac:dyDescent="0.3">
      <c r="B68" s="80" t="s">
        <v>149</v>
      </c>
    </row>
    <row r="69" spans="2:9" x14ac:dyDescent="0.3">
      <c r="B69" s="62" t="s">
        <v>143</v>
      </c>
      <c r="C69" s="141" t="s">
        <v>148</v>
      </c>
      <c r="E69" s="62" t="s">
        <v>144</v>
      </c>
      <c r="F69" s="141">
        <v>42</v>
      </c>
      <c r="G69" s="81"/>
    </row>
    <row r="70" spans="2:9" ht="17.25" thickBot="1" x14ac:dyDescent="0.35"/>
    <row r="71" spans="2:9" ht="33" x14ac:dyDescent="0.3">
      <c r="B71" s="361" t="s">
        <v>43</v>
      </c>
      <c r="C71" s="82" t="s">
        <v>44</v>
      </c>
      <c r="D71" s="82" t="s">
        <v>46</v>
      </c>
      <c r="E71" s="82" t="s">
        <v>48</v>
      </c>
      <c r="F71" s="82" t="s">
        <v>51</v>
      </c>
      <c r="G71" s="363" t="s">
        <v>52</v>
      </c>
      <c r="H71" s="364"/>
      <c r="I71" s="365" t="s">
        <v>53</v>
      </c>
    </row>
    <row r="72" spans="2:9" ht="19.5" thickBot="1" x14ac:dyDescent="0.35">
      <c r="B72" s="362"/>
      <c r="C72" s="83" t="s">
        <v>45</v>
      </c>
      <c r="D72" s="84" t="s">
        <v>47</v>
      </c>
      <c r="E72" s="84" t="s">
        <v>49</v>
      </c>
      <c r="F72" s="84" t="s">
        <v>50</v>
      </c>
      <c r="G72" s="85" t="s">
        <v>55</v>
      </c>
      <c r="H72" s="140" t="s">
        <v>54</v>
      </c>
      <c r="I72" s="366"/>
    </row>
    <row r="73" spans="2:9" ht="33" x14ac:dyDescent="0.3">
      <c r="B73" s="86" t="s">
        <v>56</v>
      </c>
      <c r="C73" s="144">
        <v>0</v>
      </c>
      <c r="D73" s="87">
        <f t="shared" ref="D73:D80" si="21">C73*4*0.9</f>
        <v>0</v>
      </c>
      <c r="E73" s="114">
        <f t="shared" ref="E73:E80" si="22">C73*5*0.85</f>
        <v>0</v>
      </c>
      <c r="F73" s="152">
        <f t="shared" ref="F73:F80" si="23">C73*15*0.75</f>
        <v>0</v>
      </c>
      <c r="G73" s="142">
        <v>0</v>
      </c>
      <c r="H73" s="132">
        <f t="shared" ref="H73:H80" si="24">C73*G73*0.6</f>
        <v>0</v>
      </c>
      <c r="I73" s="89">
        <f t="shared" ref="I73:I80" si="25">SUM(C73:F73,H73)</f>
        <v>0</v>
      </c>
    </row>
    <row r="74" spans="2:9" ht="33" x14ac:dyDescent="0.3">
      <c r="B74" s="90" t="s">
        <v>57</v>
      </c>
      <c r="C74" s="144">
        <v>0</v>
      </c>
      <c r="D74" s="87">
        <f t="shared" si="21"/>
        <v>0</v>
      </c>
      <c r="E74" s="114">
        <f t="shared" si="22"/>
        <v>0</v>
      </c>
      <c r="F74" s="152">
        <f t="shared" si="23"/>
        <v>0</v>
      </c>
      <c r="G74" s="142">
        <v>0</v>
      </c>
      <c r="H74" s="88">
        <f t="shared" si="24"/>
        <v>0</v>
      </c>
      <c r="I74" s="89">
        <f t="shared" si="25"/>
        <v>0</v>
      </c>
    </row>
    <row r="75" spans="2:9" ht="33" x14ac:dyDescent="0.3">
      <c r="B75" s="91" t="s">
        <v>58</v>
      </c>
      <c r="C75" s="144">
        <v>0</v>
      </c>
      <c r="D75" s="87">
        <f t="shared" si="21"/>
        <v>0</v>
      </c>
      <c r="E75" s="114">
        <f t="shared" si="22"/>
        <v>0</v>
      </c>
      <c r="F75" s="152">
        <f t="shared" si="23"/>
        <v>0</v>
      </c>
      <c r="G75" s="142">
        <v>0</v>
      </c>
      <c r="H75" s="88">
        <f t="shared" si="24"/>
        <v>0</v>
      </c>
      <c r="I75" s="89">
        <f t="shared" si="25"/>
        <v>0</v>
      </c>
    </row>
    <row r="76" spans="2:9" ht="33" x14ac:dyDescent="0.3">
      <c r="B76" s="90" t="s">
        <v>59</v>
      </c>
      <c r="C76" s="144">
        <v>0</v>
      </c>
      <c r="D76" s="87">
        <f t="shared" si="21"/>
        <v>0</v>
      </c>
      <c r="E76" s="114">
        <f t="shared" si="22"/>
        <v>0</v>
      </c>
      <c r="F76" s="152">
        <f t="shared" si="23"/>
        <v>0</v>
      </c>
      <c r="G76" s="142">
        <v>0</v>
      </c>
      <c r="H76" s="88">
        <f t="shared" si="24"/>
        <v>0</v>
      </c>
      <c r="I76" s="89">
        <f t="shared" si="25"/>
        <v>0</v>
      </c>
    </row>
    <row r="77" spans="2:9" ht="47.25" x14ac:dyDescent="0.3">
      <c r="B77" s="91" t="s">
        <v>60</v>
      </c>
      <c r="C77" s="144">
        <v>60</v>
      </c>
      <c r="D77" s="87">
        <f t="shared" si="21"/>
        <v>216</v>
      </c>
      <c r="E77" s="114">
        <f t="shared" si="22"/>
        <v>255</v>
      </c>
      <c r="F77" s="152">
        <f t="shared" si="23"/>
        <v>675</v>
      </c>
      <c r="G77" s="142">
        <v>17</v>
      </c>
      <c r="H77" s="88">
        <f t="shared" si="24"/>
        <v>612</v>
      </c>
      <c r="I77" s="89">
        <f t="shared" si="25"/>
        <v>1818</v>
      </c>
    </row>
    <row r="78" spans="2:9" ht="61.5" x14ac:dyDescent="0.3">
      <c r="B78" s="91" t="s">
        <v>61</v>
      </c>
      <c r="C78" s="144">
        <v>0</v>
      </c>
      <c r="D78" s="87">
        <f t="shared" si="21"/>
        <v>0</v>
      </c>
      <c r="E78" s="114">
        <f t="shared" si="22"/>
        <v>0</v>
      </c>
      <c r="F78" s="152">
        <f t="shared" si="23"/>
        <v>0</v>
      </c>
      <c r="G78" s="142">
        <v>0</v>
      </c>
      <c r="H78" s="88">
        <f t="shared" si="24"/>
        <v>0</v>
      </c>
      <c r="I78" s="89">
        <f t="shared" si="25"/>
        <v>0</v>
      </c>
    </row>
    <row r="79" spans="2:9" ht="78" x14ac:dyDescent="0.3">
      <c r="B79" s="92" t="s">
        <v>90</v>
      </c>
      <c r="C79" s="145">
        <f>'1.BORANG KIRAAN FI PROSES PELAN'!H42</f>
        <v>0</v>
      </c>
      <c r="D79" s="87">
        <f t="shared" si="21"/>
        <v>0</v>
      </c>
      <c r="E79" s="114">
        <f t="shared" si="22"/>
        <v>0</v>
      </c>
      <c r="F79" s="152">
        <f t="shared" si="23"/>
        <v>0</v>
      </c>
      <c r="G79" s="142">
        <v>0</v>
      </c>
      <c r="H79" s="88">
        <f t="shared" si="24"/>
        <v>0</v>
      </c>
      <c r="I79" s="89">
        <f t="shared" si="25"/>
        <v>0</v>
      </c>
    </row>
    <row r="80" spans="2:9" ht="17.25" thickBot="1" x14ac:dyDescent="0.35">
      <c r="B80" s="115" t="s">
        <v>128</v>
      </c>
      <c r="C80" s="146"/>
      <c r="D80" s="116">
        <f t="shared" si="21"/>
        <v>0</v>
      </c>
      <c r="E80" s="117">
        <f t="shared" si="22"/>
        <v>0</v>
      </c>
      <c r="F80" s="160">
        <f t="shared" si="23"/>
        <v>0</v>
      </c>
      <c r="G80" s="159">
        <v>0</v>
      </c>
      <c r="H80" s="131">
        <f t="shared" si="24"/>
        <v>0</v>
      </c>
      <c r="I80" s="96">
        <f t="shared" si="25"/>
        <v>0</v>
      </c>
    </row>
    <row r="81" spans="2:9" ht="18.75" x14ac:dyDescent="0.3">
      <c r="B81" s="367" t="s">
        <v>91</v>
      </c>
      <c r="C81" s="367"/>
      <c r="D81" s="367"/>
      <c r="E81" s="367"/>
      <c r="F81" s="367"/>
      <c r="G81" s="367"/>
      <c r="H81" s="367"/>
      <c r="I81" s="97">
        <f>ROUNDUP(SUM(I73:I80),1)</f>
        <v>1818</v>
      </c>
    </row>
    <row r="82" spans="2:9" ht="17.25" thickBot="1" x14ac:dyDescent="0.35">
      <c r="B82" s="368" t="s">
        <v>92</v>
      </c>
      <c r="C82" s="369"/>
      <c r="D82" s="369"/>
      <c r="E82" s="369"/>
      <c r="F82" s="369"/>
      <c r="G82" s="369"/>
      <c r="H82" s="369"/>
      <c r="I82" s="370"/>
    </row>
    <row r="83" spans="2:9" x14ac:dyDescent="0.3">
      <c r="B83" s="98" t="s">
        <v>37</v>
      </c>
      <c r="C83" s="99"/>
      <c r="D83" s="149">
        <v>3</v>
      </c>
      <c r="E83" s="135" t="s">
        <v>93</v>
      </c>
      <c r="F83" s="100" t="s">
        <v>94</v>
      </c>
      <c r="G83" s="66"/>
      <c r="H83" s="66"/>
      <c r="I83" s="101">
        <f>SUM(D83*5)</f>
        <v>15</v>
      </c>
    </row>
    <row r="84" spans="2:9" x14ac:dyDescent="0.3">
      <c r="B84" s="102" t="s">
        <v>38</v>
      </c>
      <c r="C84" s="103"/>
      <c r="D84" s="150">
        <v>2</v>
      </c>
      <c r="E84" s="134" t="s">
        <v>93</v>
      </c>
      <c r="F84" s="104" t="s">
        <v>94</v>
      </c>
      <c r="G84" s="68"/>
      <c r="H84" s="68"/>
      <c r="I84" s="105">
        <f t="shared" ref="I84:I86" si="26">SUM(D84*5)</f>
        <v>10</v>
      </c>
    </row>
    <row r="85" spans="2:9" x14ac:dyDescent="0.3">
      <c r="B85" s="102" t="s">
        <v>39</v>
      </c>
      <c r="C85" s="103"/>
      <c r="D85" s="150"/>
      <c r="E85" s="134" t="s">
        <v>93</v>
      </c>
      <c r="F85" s="104" t="s">
        <v>94</v>
      </c>
      <c r="G85" s="68"/>
      <c r="H85" s="68"/>
      <c r="I85" s="105">
        <f t="shared" si="26"/>
        <v>0</v>
      </c>
    </row>
    <row r="86" spans="2:9" x14ac:dyDescent="0.3">
      <c r="B86" s="106" t="s">
        <v>40</v>
      </c>
      <c r="C86" s="107"/>
      <c r="D86" s="151"/>
      <c r="E86" s="134" t="s">
        <v>93</v>
      </c>
      <c r="F86" s="108" t="s">
        <v>94</v>
      </c>
      <c r="G86" s="109"/>
      <c r="H86" s="109"/>
      <c r="I86" s="110">
        <f t="shared" si="26"/>
        <v>0</v>
      </c>
    </row>
    <row r="87" spans="2:9" ht="18.75" x14ac:dyDescent="0.3">
      <c r="B87" s="356" t="s">
        <v>96</v>
      </c>
      <c r="C87" s="357"/>
      <c r="D87" s="357"/>
      <c r="E87" s="357"/>
      <c r="F87" s="357"/>
      <c r="G87" s="357"/>
      <c r="H87" s="357"/>
      <c r="I87" s="111">
        <f>SUM(I83:I86)</f>
        <v>25</v>
      </c>
    </row>
    <row r="88" spans="2:9" ht="19.5" thickBot="1" x14ac:dyDescent="0.35">
      <c r="B88" s="358" t="s">
        <v>95</v>
      </c>
      <c r="C88" s="359"/>
      <c r="D88" s="359"/>
      <c r="E88" s="359"/>
      <c r="F88" s="359"/>
      <c r="G88" s="359"/>
      <c r="H88" s="359"/>
      <c r="I88" s="112">
        <f>SUM(I81,I87)</f>
        <v>1843</v>
      </c>
    </row>
  </sheetData>
  <mergeCells count="29">
    <mergeCell ref="B49:B50"/>
    <mergeCell ref="G49:H49"/>
    <mergeCell ref="I49:I50"/>
    <mergeCell ref="B15:H15"/>
    <mergeCell ref="B5:B6"/>
    <mergeCell ref="I5:I6"/>
    <mergeCell ref="B27:B28"/>
    <mergeCell ref="G27:H27"/>
    <mergeCell ref="I27:I28"/>
    <mergeCell ref="B22:H22"/>
    <mergeCell ref="B21:H21"/>
    <mergeCell ref="B16:I16"/>
    <mergeCell ref="G5:H5"/>
    <mergeCell ref="B87:H87"/>
    <mergeCell ref="B88:H88"/>
    <mergeCell ref="B1:I1"/>
    <mergeCell ref="B71:B72"/>
    <mergeCell ref="G71:H71"/>
    <mergeCell ref="I71:I72"/>
    <mergeCell ref="B81:H81"/>
    <mergeCell ref="B82:I82"/>
    <mergeCell ref="B59:H59"/>
    <mergeCell ref="B60:I60"/>
    <mergeCell ref="B65:H65"/>
    <mergeCell ref="B66:H66"/>
    <mergeCell ref="B37:H37"/>
    <mergeCell ref="B38:I38"/>
    <mergeCell ref="B43:H43"/>
    <mergeCell ref="B44:H44"/>
  </mergeCells>
  <conditionalFormatting sqref="G7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9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"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0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8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11811023622047244" right="0.11811023622047244" top="0.15748031496062992" bottom="0.19685039370078741" header="0.11811023622047244" footer="0.11811023622047244"/>
  <pageSetup paperSize="9" scale="8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S34"/>
  <sheetViews>
    <sheetView topLeftCell="B1" zoomScale="102" zoomScaleNormal="102" workbookViewId="0">
      <selection activeCell="G32" sqref="G32"/>
    </sheetView>
  </sheetViews>
  <sheetFormatPr defaultRowHeight="15" x14ac:dyDescent="0.25"/>
  <cols>
    <col min="1" max="1" width="3.85546875" customWidth="1"/>
  </cols>
  <sheetData>
    <row r="2" spans="2:19" ht="58.5" customHeight="1" x14ac:dyDescent="0.25">
      <c r="B2" s="412" t="s">
        <v>97</v>
      </c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"/>
      <c r="Q2" s="41"/>
      <c r="R2" s="41"/>
      <c r="S2" s="41"/>
    </row>
    <row r="3" spans="2:19" ht="9.75" customHeight="1" thickBot="1" x14ac:dyDescent="0.3"/>
    <row r="4" spans="2:19" ht="27.75" customHeight="1" thickBot="1" x14ac:dyDescent="0.3">
      <c r="B4" s="40" t="s">
        <v>98</v>
      </c>
      <c r="C4" s="413" t="s">
        <v>99</v>
      </c>
      <c r="D4" s="414"/>
      <c r="E4" s="414"/>
      <c r="F4" s="414"/>
      <c r="G4" s="414"/>
      <c r="H4" s="414"/>
      <c r="I4" s="414"/>
      <c r="J4" s="414"/>
      <c r="K4" s="415"/>
      <c r="L4" s="419" t="s">
        <v>100</v>
      </c>
      <c r="M4" s="414"/>
      <c r="N4" s="414"/>
      <c r="O4" s="420"/>
    </row>
    <row r="5" spans="2:19" ht="26.25" customHeight="1" x14ac:dyDescent="0.25">
      <c r="B5" s="39">
        <v>1</v>
      </c>
      <c r="C5" s="416"/>
      <c r="D5" s="417"/>
      <c r="E5" s="417"/>
      <c r="F5" s="417"/>
      <c r="G5" s="417"/>
      <c r="H5" s="417"/>
      <c r="I5" s="417"/>
      <c r="J5" s="417"/>
      <c r="K5" s="418"/>
      <c r="L5" s="421"/>
      <c r="M5" s="422"/>
      <c r="N5" s="422"/>
      <c r="O5" s="423"/>
    </row>
    <row r="6" spans="2:19" ht="30" customHeight="1" x14ac:dyDescent="0.25">
      <c r="B6" s="37">
        <v>2</v>
      </c>
      <c r="C6" s="376"/>
      <c r="D6" s="377"/>
      <c r="E6" s="377"/>
      <c r="F6" s="377"/>
      <c r="G6" s="377"/>
      <c r="H6" s="377"/>
      <c r="I6" s="377"/>
      <c r="J6" s="377"/>
      <c r="K6" s="378"/>
      <c r="L6" s="373"/>
      <c r="M6" s="374"/>
      <c r="N6" s="374"/>
      <c r="O6" s="375"/>
    </row>
    <row r="7" spans="2:19" ht="26.25" customHeight="1" x14ac:dyDescent="0.25">
      <c r="B7" s="37">
        <v>3</v>
      </c>
      <c r="C7" s="376"/>
      <c r="D7" s="377"/>
      <c r="E7" s="377"/>
      <c r="F7" s="377"/>
      <c r="G7" s="377"/>
      <c r="H7" s="377"/>
      <c r="I7" s="377"/>
      <c r="J7" s="377"/>
      <c r="K7" s="378"/>
      <c r="L7" s="373"/>
      <c r="M7" s="374"/>
      <c r="N7" s="374"/>
      <c r="O7" s="375"/>
    </row>
    <row r="8" spans="2:19" ht="24.75" customHeight="1" x14ac:dyDescent="0.25">
      <c r="B8" s="37">
        <v>4</v>
      </c>
      <c r="C8" s="376"/>
      <c r="D8" s="377"/>
      <c r="E8" s="377"/>
      <c r="F8" s="377"/>
      <c r="G8" s="377"/>
      <c r="H8" s="377"/>
      <c r="I8" s="377"/>
      <c r="J8" s="377"/>
      <c r="K8" s="378"/>
      <c r="L8" s="373"/>
      <c r="M8" s="374"/>
      <c r="N8" s="374"/>
      <c r="O8" s="375"/>
    </row>
    <row r="9" spans="2:19" ht="25.5" customHeight="1" x14ac:dyDescent="0.25">
      <c r="B9" s="37">
        <v>5</v>
      </c>
      <c r="C9" s="376"/>
      <c r="D9" s="377"/>
      <c r="E9" s="377"/>
      <c r="F9" s="377"/>
      <c r="G9" s="377"/>
      <c r="H9" s="377"/>
      <c r="I9" s="377"/>
      <c r="J9" s="377"/>
      <c r="K9" s="378"/>
      <c r="L9" s="373"/>
      <c r="M9" s="374"/>
      <c r="N9" s="374"/>
      <c r="O9" s="375"/>
    </row>
    <row r="10" spans="2:19" ht="24" customHeight="1" x14ac:dyDescent="0.25">
      <c r="B10" s="37">
        <v>6</v>
      </c>
      <c r="C10" s="376"/>
      <c r="D10" s="377"/>
      <c r="E10" s="377"/>
      <c r="F10" s="377"/>
      <c r="G10" s="377"/>
      <c r="H10" s="377"/>
      <c r="I10" s="377"/>
      <c r="J10" s="377"/>
      <c r="K10" s="378"/>
      <c r="L10" s="373"/>
      <c r="M10" s="374"/>
      <c r="N10" s="374"/>
      <c r="O10" s="375"/>
    </row>
    <row r="11" spans="2:19" ht="26.25" customHeight="1" x14ac:dyDescent="0.25">
      <c r="B11" s="37">
        <v>7</v>
      </c>
      <c r="C11" s="376"/>
      <c r="D11" s="377"/>
      <c r="E11" s="377"/>
      <c r="F11" s="377"/>
      <c r="G11" s="377"/>
      <c r="H11" s="377"/>
      <c r="I11" s="377"/>
      <c r="J11" s="377"/>
      <c r="K11" s="378"/>
      <c r="L11" s="373"/>
      <c r="M11" s="374"/>
      <c r="N11" s="374"/>
      <c r="O11" s="375"/>
    </row>
    <row r="12" spans="2:19" ht="23.25" customHeight="1" x14ac:dyDescent="0.25">
      <c r="B12" s="37">
        <v>8</v>
      </c>
      <c r="C12" s="376"/>
      <c r="D12" s="377"/>
      <c r="E12" s="377"/>
      <c r="F12" s="377"/>
      <c r="G12" s="377"/>
      <c r="H12" s="377"/>
      <c r="I12" s="377"/>
      <c r="J12" s="377"/>
      <c r="K12" s="378"/>
      <c r="L12" s="373"/>
      <c r="M12" s="374"/>
      <c r="N12" s="374"/>
      <c r="O12" s="375"/>
    </row>
    <row r="13" spans="2:19" ht="22.5" customHeight="1" x14ac:dyDescent="0.25">
      <c r="B13" s="37">
        <v>9</v>
      </c>
      <c r="C13" s="376"/>
      <c r="D13" s="377"/>
      <c r="E13" s="377"/>
      <c r="F13" s="377"/>
      <c r="G13" s="377"/>
      <c r="H13" s="377"/>
      <c r="I13" s="377"/>
      <c r="J13" s="377"/>
      <c r="K13" s="378"/>
      <c r="L13" s="373"/>
      <c r="M13" s="374"/>
      <c r="N13" s="374"/>
      <c r="O13" s="375"/>
    </row>
    <row r="14" spans="2:19" ht="26.25" customHeight="1" x14ac:dyDescent="0.25">
      <c r="B14" s="37">
        <v>10</v>
      </c>
      <c r="C14" s="376"/>
      <c r="D14" s="377"/>
      <c r="E14" s="377"/>
      <c r="F14" s="377"/>
      <c r="G14" s="377"/>
      <c r="H14" s="377"/>
      <c r="I14" s="377"/>
      <c r="J14" s="377"/>
      <c r="K14" s="378"/>
      <c r="L14" s="373"/>
      <c r="M14" s="374"/>
      <c r="N14" s="374"/>
      <c r="O14" s="375"/>
    </row>
    <row r="15" spans="2:19" ht="26.25" customHeight="1" x14ac:dyDescent="0.25">
      <c r="B15" s="37">
        <v>11</v>
      </c>
      <c r="C15" s="376"/>
      <c r="D15" s="377"/>
      <c r="E15" s="377"/>
      <c r="F15" s="377"/>
      <c r="G15" s="377"/>
      <c r="H15" s="377"/>
      <c r="I15" s="377"/>
      <c r="J15" s="377"/>
      <c r="K15" s="378"/>
      <c r="L15" s="373"/>
      <c r="M15" s="374"/>
      <c r="N15" s="374"/>
      <c r="O15" s="375"/>
    </row>
    <row r="16" spans="2:19" ht="28.5" customHeight="1" thickBot="1" x14ac:dyDescent="0.3">
      <c r="B16" s="38">
        <v>12</v>
      </c>
      <c r="C16" s="379"/>
      <c r="D16" s="380"/>
      <c r="E16" s="380"/>
      <c r="F16" s="380"/>
      <c r="G16" s="380"/>
      <c r="H16" s="380"/>
      <c r="I16" s="380"/>
      <c r="J16" s="380"/>
      <c r="K16" s="381"/>
      <c r="L16" s="406"/>
      <c r="M16" s="407"/>
      <c r="N16" s="407"/>
      <c r="O16" s="408"/>
    </row>
    <row r="17" spans="2:18" ht="16.5" customHeight="1" x14ac:dyDescent="0.25">
      <c r="B17" s="386" t="s">
        <v>101</v>
      </c>
      <c r="C17" s="387"/>
      <c r="D17" s="387"/>
      <c r="E17" s="387"/>
      <c r="F17" s="387"/>
      <c r="G17" s="387"/>
      <c r="H17" s="387"/>
      <c r="I17" s="387"/>
      <c r="J17" s="387"/>
      <c r="K17" s="388"/>
      <c r="L17" s="409">
        <f>SUM(L5:O16)</f>
        <v>0</v>
      </c>
      <c r="M17" s="410"/>
      <c r="N17" s="410"/>
      <c r="O17" s="411"/>
    </row>
    <row r="18" spans="2:18" ht="16.5" customHeight="1" x14ac:dyDescent="0.3">
      <c r="B18" s="389" t="s">
        <v>102</v>
      </c>
      <c r="C18" s="390"/>
      <c r="D18" s="390"/>
      <c r="E18" s="390"/>
      <c r="F18" s="390"/>
      <c r="G18" s="390"/>
      <c r="H18" s="390"/>
      <c r="I18" s="390"/>
      <c r="J18" s="390"/>
      <c r="K18" s="391"/>
      <c r="L18" s="400">
        <f>SUM(L17/500)*280</f>
        <v>0</v>
      </c>
      <c r="M18" s="401"/>
      <c r="N18" s="401"/>
      <c r="O18" s="402"/>
    </row>
    <row r="19" spans="2:18" ht="16.5" customHeight="1" x14ac:dyDescent="0.3">
      <c r="B19" s="389" t="s">
        <v>103</v>
      </c>
      <c r="C19" s="390"/>
      <c r="D19" s="390"/>
      <c r="E19" s="390"/>
      <c r="F19" s="390"/>
      <c r="G19" s="398"/>
      <c r="H19" s="398"/>
      <c r="I19" s="398"/>
      <c r="J19" s="398"/>
      <c r="K19" s="399"/>
      <c r="L19" s="383"/>
      <c r="M19" s="384"/>
      <c r="N19" s="384"/>
      <c r="O19" s="385"/>
    </row>
    <row r="20" spans="2:18" ht="17.25" customHeight="1" thickBot="1" x14ac:dyDescent="0.35">
      <c r="B20" s="392" t="s">
        <v>104</v>
      </c>
      <c r="C20" s="393"/>
      <c r="D20" s="393"/>
      <c r="E20" s="393"/>
      <c r="F20" s="393"/>
      <c r="G20" s="393"/>
      <c r="H20" s="393"/>
      <c r="I20" s="393"/>
      <c r="J20" s="393"/>
      <c r="K20" s="394"/>
      <c r="L20" s="383"/>
      <c r="M20" s="384"/>
      <c r="N20" s="384"/>
      <c r="O20" s="385"/>
    </row>
    <row r="21" spans="2:18" ht="29.25" customHeight="1" thickBot="1" x14ac:dyDescent="0.3">
      <c r="B21" s="395" t="s">
        <v>105</v>
      </c>
      <c r="C21" s="396"/>
      <c r="D21" s="396"/>
      <c r="E21" s="396"/>
      <c r="F21" s="396"/>
      <c r="G21" s="396"/>
      <c r="H21" s="396"/>
      <c r="I21" s="396"/>
      <c r="J21" s="396"/>
      <c r="K21" s="397"/>
      <c r="L21" s="403">
        <f>SUM(L17:O20)</f>
        <v>0</v>
      </c>
      <c r="M21" s="404"/>
      <c r="N21" s="404"/>
      <c r="O21" s="405"/>
    </row>
    <row r="22" spans="2:18" ht="16.5" x14ac:dyDescent="0.3">
      <c r="B22" s="382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  <c r="O22" s="382"/>
      <c r="P22" s="1"/>
      <c r="Q22" s="1"/>
      <c r="R22" s="1"/>
    </row>
    <row r="23" spans="2:18" ht="16.5" x14ac:dyDescent="0.3">
      <c r="B23" s="382"/>
      <c r="C23" s="382"/>
      <c r="D23" s="382"/>
      <c r="E23" s="382"/>
      <c r="F23" s="382"/>
      <c r="G23" s="382"/>
      <c r="H23" s="382"/>
      <c r="I23" s="382"/>
      <c r="J23" s="382"/>
      <c r="K23" s="382"/>
      <c r="L23" s="382"/>
      <c r="M23" s="382"/>
      <c r="N23" s="382"/>
      <c r="O23" s="382"/>
      <c r="P23" s="1"/>
      <c r="Q23" s="1"/>
      <c r="R23" s="1"/>
    </row>
    <row r="24" spans="2:18" ht="16.5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6.5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ht="16.5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ht="16.5" x14ac:dyDescent="0.3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ht="16.5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ht="16.5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ht="16.5" x14ac:dyDescent="0.3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ht="16.5" x14ac:dyDescent="0.3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16.5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ht="16.5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16.5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</sheetData>
  <mergeCells count="40">
    <mergeCell ref="B2:O2"/>
    <mergeCell ref="C7:K7"/>
    <mergeCell ref="C8:K8"/>
    <mergeCell ref="C9:K9"/>
    <mergeCell ref="C10:K10"/>
    <mergeCell ref="C4:K4"/>
    <mergeCell ref="C5:K5"/>
    <mergeCell ref="C6:K6"/>
    <mergeCell ref="L4:O4"/>
    <mergeCell ref="L5:O5"/>
    <mergeCell ref="L6:O6"/>
    <mergeCell ref="L7:O7"/>
    <mergeCell ref="L8:O8"/>
    <mergeCell ref="L9:O9"/>
    <mergeCell ref="L10:O10"/>
    <mergeCell ref="C16:K16"/>
    <mergeCell ref="B22:O22"/>
    <mergeCell ref="B23:O23"/>
    <mergeCell ref="L19:O19"/>
    <mergeCell ref="L20:O20"/>
    <mergeCell ref="B17:K17"/>
    <mergeCell ref="B18:K18"/>
    <mergeCell ref="B20:K20"/>
    <mergeCell ref="B21:K21"/>
    <mergeCell ref="B19:F19"/>
    <mergeCell ref="G19:K19"/>
    <mergeCell ref="L18:O18"/>
    <mergeCell ref="L21:O21"/>
    <mergeCell ref="L16:O16"/>
    <mergeCell ref="L17:O17"/>
    <mergeCell ref="C11:K11"/>
    <mergeCell ref="C12:K12"/>
    <mergeCell ref="C13:K13"/>
    <mergeCell ref="C14:K14"/>
    <mergeCell ref="C15:K15"/>
    <mergeCell ref="L11:O11"/>
    <mergeCell ref="L12:O12"/>
    <mergeCell ref="L13:O13"/>
    <mergeCell ref="L14:O14"/>
    <mergeCell ref="L15:O15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'Template list'!$C$12:$C$16</xm:f>
          </x14:formula1>
          <xm:sqref>L19:O19</xm:sqref>
        </x14:dataValidation>
        <x14:dataValidation type="list" allowBlank="1" showInputMessage="1" showErrorMessage="1">
          <x14:formula1>
            <xm:f>'Template list'!$B$12:$B$16</xm:f>
          </x14:formula1>
          <xm:sqref>G19:K19</xm:sqref>
        </x14:dataValidation>
        <x14:dataValidation type="list" allowBlank="1" showInputMessage="1" showErrorMessage="1">
          <x14:formula1>
            <xm:f>'Template list'!$C$27:$C$28</xm:f>
          </x14:formula1>
          <xm:sqref>L20:O20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68"/>
  <sheetViews>
    <sheetView zoomScale="87" zoomScaleNormal="87" workbookViewId="0">
      <selection activeCell="G32" sqref="G32"/>
    </sheetView>
  </sheetViews>
  <sheetFormatPr defaultColWidth="9.140625" defaultRowHeight="16.5" x14ac:dyDescent="0.3"/>
  <cols>
    <col min="1" max="1" width="3" style="1" customWidth="1"/>
    <col min="2" max="2" width="20.140625" style="1" customWidth="1"/>
    <col min="3" max="3" width="19.28515625" style="1" customWidth="1"/>
    <col min="4" max="4" width="17" style="1" customWidth="1"/>
    <col min="5" max="5" width="17.85546875" style="1" customWidth="1"/>
    <col min="6" max="6" width="17.140625" style="1" customWidth="1"/>
    <col min="7" max="7" width="5.85546875" style="1" customWidth="1"/>
    <col min="8" max="8" width="13" style="1" customWidth="1"/>
    <col min="9" max="9" width="16.28515625" style="1" customWidth="1"/>
    <col min="10" max="10" width="2.42578125" style="1" customWidth="1"/>
    <col min="11" max="11" width="4.28515625" style="1" customWidth="1"/>
    <col min="12" max="16384" width="9.140625" style="1"/>
  </cols>
  <sheetData>
    <row r="1" spans="2:11" ht="29.25" customHeight="1" x14ac:dyDescent="0.3">
      <c r="B1" s="436" t="s">
        <v>127</v>
      </c>
      <c r="C1" s="436"/>
      <c r="D1" s="436"/>
      <c r="E1" s="436"/>
      <c r="F1" s="436"/>
      <c r="G1" s="436"/>
      <c r="H1" s="436"/>
      <c r="I1" s="5"/>
      <c r="J1" s="5"/>
      <c r="K1" s="5"/>
    </row>
    <row r="2" spans="2:11" ht="15" customHeight="1" x14ac:dyDescent="0.3">
      <c r="B2" s="42" t="s">
        <v>124</v>
      </c>
    </row>
    <row r="3" spans="2:11" x14ac:dyDescent="0.3">
      <c r="B3" s="1" t="s">
        <v>41</v>
      </c>
      <c r="C3" s="3" t="s">
        <v>75</v>
      </c>
      <c r="E3" s="1" t="s">
        <v>42</v>
      </c>
      <c r="F3" s="3" t="s">
        <v>83</v>
      </c>
      <c r="G3" s="4"/>
    </row>
    <row r="4" spans="2:11" ht="17.25" thickBot="1" x14ac:dyDescent="0.35"/>
    <row r="5" spans="2:11" ht="33" customHeight="1" x14ac:dyDescent="0.3">
      <c r="B5" s="430" t="s">
        <v>43</v>
      </c>
      <c r="C5" s="53" t="s">
        <v>44</v>
      </c>
      <c r="D5" s="53" t="s">
        <v>46</v>
      </c>
      <c r="E5" s="53" t="s">
        <v>48</v>
      </c>
      <c r="F5" s="53" t="s">
        <v>51</v>
      </c>
      <c r="G5" s="432" t="s">
        <v>52</v>
      </c>
      <c r="H5" s="433"/>
      <c r="I5" s="437" t="s">
        <v>53</v>
      </c>
    </row>
    <row r="6" spans="2:11" ht="19.5" thickBot="1" x14ac:dyDescent="0.35">
      <c r="B6" s="431"/>
      <c r="C6" s="54" t="s">
        <v>45</v>
      </c>
      <c r="D6" s="55" t="s">
        <v>47</v>
      </c>
      <c r="E6" s="55" t="s">
        <v>49</v>
      </c>
      <c r="F6" s="55" t="s">
        <v>50</v>
      </c>
      <c r="G6" s="56" t="s">
        <v>55</v>
      </c>
      <c r="H6" s="57" t="s">
        <v>54</v>
      </c>
      <c r="I6" s="438"/>
    </row>
    <row r="7" spans="2:11" ht="33" x14ac:dyDescent="0.3">
      <c r="B7" s="14" t="s">
        <v>117</v>
      </c>
      <c r="C7" s="12">
        <v>0</v>
      </c>
      <c r="D7" s="10">
        <f t="shared" ref="D7:D14" si="0">C7*4*0.9</f>
        <v>0</v>
      </c>
      <c r="E7" s="10">
        <f t="shared" ref="E7:E14" si="1">C7*5*0.85</f>
        <v>0</v>
      </c>
      <c r="F7" s="10">
        <f t="shared" ref="F7:F14" si="2">C7*15*0.75</f>
        <v>0</v>
      </c>
      <c r="G7" s="11">
        <v>0</v>
      </c>
      <c r="H7" s="44">
        <f t="shared" ref="H7:H14" si="3">C7*G7*0.75</f>
        <v>0</v>
      </c>
      <c r="I7" s="45">
        <f t="shared" ref="I7:I8" si="4">SUM(C7:H7)</f>
        <v>0</v>
      </c>
    </row>
    <row r="8" spans="2:11" ht="33" x14ac:dyDescent="0.3">
      <c r="B8" s="6" t="s">
        <v>118</v>
      </c>
      <c r="C8" s="13" t="str">
        <f>'1.BORANG KIRAAN FI PROSES PELAN'!H16</f>
        <v>0.00</v>
      </c>
      <c r="D8" s="10">
        <f t="shared" si="0"/>
        <v>0</v>
      </c>
      <c r="E8" s="10">
        <f t="shared" si="1"/>
        <v>0</v>
      </c>
      <c r="F8" s="10">
        <f t="shared" si="2"/>
        <v>0</v>
      </c>
      <c r="G8" s="11">
        <v>0</v>
      </c>
      <c r="H8" s="44">
        <f t="shared" si="3"/>
        <v>0</v>
      </c>
      <c r="I8" s="45">
        <f t="shared" si="4"/>
        <v>0</v>
      </c>
    </row>
    <row r="9" spans="2:11" ht="33" x14ac:dyDescent="0.3">
      <c r="B9" s="7" t="s">
        <v>119</v>
      </c>
      <c r="C9" s="13" t="str">
        <f>'1.BORANG KIRAAN FI PROSES PELAN'!H17</f>
        <v>0.00</v>
      </c>
      <c r="D9" s="10">
        <f t="shared" si="0"/>
        <v>0</v>
      </c>
      <c r="E9" s="10">
        <f t="shared" si="1"/>
        <v>0</v>
      </c>
      <c r="F9" s="10">
        <f t="shared" si="2"/>
        <v>0</v>
      </c>
      <c r="G9" s="11">
        <v>0</v>
      </c>
      <c r="H9" s="44">
        <f t="shared" si="3"/>
        <v>0</v>
      </c>
      <c r="I9" s="45">
        <f>SUM(C9:H9)</f>
        <v>0</v>
      </c>
    </row>
    <row r="10" spans="2:11" ht="33" x14ac:dyDescent="0.3">
      <c r="B10" s="6" t="s">
        <v>120</v>
      </c>
      <c r="C10" s="13" t="str">
        <f>'1.BORANG KIRAAN FI PROSES PELAN'!H18</f>
        <v>0.00</v>
      </c>
      <c r="D10" s="10">
        <f t="shared" si="0"/>
        <v>0</v>
      </c>
      <c r="E10" s="10">
        <f t="shared" si="1"/>
        <v>0</v>
      </c>
      <c r="F10" s="10">
        <f t="shared" si="2"/>
        <v>0</v>
      </c>
      <c r="G10" s="11">
        <v>0</v>
      </c>
      <c r="H10" s="44">
        <f t="shared" si="3"/>
        <v>0</v>
      </c>
      <c r="I10" s="45">
        <f t="shared" ref="I10:I14" si="5">SUM(C10:H10)</f>
        <v>0</v>
      </c>
    </row>
    <row r="11" spans="2:11" ht="33" x14ac:dyDescent="0.3">
      <c r="B11" s="7" t="s">
        <v>121</v>
      </c>
      <c r="C11" s="13" t="str">
        <f>'1.BORANG KIRAAN FI PROSES PELAN'!H19</f>
        <v>0.00</v>
      </c>
      <c r="D11" s="10">
        <f t="shared" si="0"/>
        <v>0</v>
      </c>
      <c r="E11" s="10">
        <f t="shared" si="1"/>
        <v>0</v>
      </c>
      <c r="F11" s="10">
        <f t="shared" si="2"/>
        <v>0</v>
      </c>
      <c r="G11" s="11">
        <v>0</v>
      </c>
      <c r="H11" s="44">
        <f t="shared" si="3"/>
        <v>0</v>
      </c>
      <c r="I11" s="45">
        <f t="shared" si="5"/>
        <v>0</v>
      </c>
    </row>
    <row r="12" spans="2:11" ht="63.75" x14ac:dyDescent="0.3">
      <c r="B12" s="7" t="s">
        <v>122</v>
      </c>
      <c r="C12" s="13" t="str">
        <f>'1.BORANG KIRAAN FI PROSES PELAN'!H19</f>
        <v>0.00</v>
      </c>
      <c r="D12" s="10">
        <f t="shared" si="0"/>
        <v>0</v>
      </c>
      <c r="E12" s="10">
        <f t="shared" si="1"/>
        <v>0</v>
      </c>
      <c r="F12" s="10">
        <f t="shared" si="2"/>
        <v>0</v>
      </c>
      <c r="G12" s="11">
        <v>0</v>
      </c>
      <c r="H12" s="44">
        <f t="shared" si="3"/>
        <v>0</v>
      </c>
      <c r="I12" s="45">
        <f t="shared" si="5"/>
        <v>0</v>
      </c>
    </row>
    <row r="13" spans="2:11" ht="63.75" x14ac:dyDescent="0.3">
      <c r="B13" s="8" t="s">
        <v>123</v>
      </c>
      <c r="C13" s="13" t="str">
        <f>'1.BORANG KIRAAN FI PROSES PELAN'!H20</f>
        <v>0.00</v>
      </c>
      <c r="D13" s="10">
        <f t="shared" si="0"/>
        <v>0</v>
      </c>
      <c r="E13" s="10">
        <f t="shared" si="1"/>
        <v>0</v>
      </c>
      <c r="F13" s="10">
        <f t="shared" si="2"/>
        <v>0</v>
      </c>
      <c r="G13" s="11">
        <v>0</v>
      </c>
      <c r="H13" s="44">
        <f t="shared" si="3"/>
        <v>0</v>
      </c>
      <c r="I13" s="45">
        <f t="shared" si="5"/>
        <v>0</v>
      </c>
    </row>
    <row r="14" spans="2:11" ht="39.75" customHeight="1" thickBot="1" x14ac:dyDescent="0.35">
      <c r="B14" s="43" t="s">
        <v>128</v>
      </c>
      <c r="C14" s="58"/>
      <c r="D14" s="10">
        <f t="shared" si="0"/>
        <v>0</v>
      </c>
      <c r="E14" s="10">
        <f t="shared" si="1"/>
        <v>0</v>
      </c>
      <c r="F14" s="10">
        <f t="shared" si="2"/>
        <v>0</v>
      </c>
      <c r="G14" s="11">
        <v>0</v>
      </c>
      <c r="H14" s="44">
        <f t="shared" si="3"/>
        <v>0</v>
      </c>
      <c r="I14" s="46">
        <f t="shared" si="5"/>
        <v>0</v>
      </c>
    </row>
    <row r="15" spans="2:11" ht="31.5" customHeight="1" x14ac:dyDescent="0.3">
      <c r="B15" s="424" t="s">
        <v>91</v>
      </c>
      <c r="C15" s="424"/>
      <c r="D15" s="424"/>
      <c r="E15" s="424"/>
      <c r="F15" s="424"/>
      <c r="G15" s="424"/>
      <c r="H15" s="424"/>
      <c r="I15" s="30">
        <f>ROUNDUP(SUM(I7:I14),1)</f>
        <v>0</v>
      </c>
    </row>
    <row r="16" spans="2:11" ht="16.5" customHeight="1" thickBot="1" x14ac:dyDescent="0.35">
      <c r="B16" s="425" t="s">
        <v>92</v>
      </c>
      <c r="C16" s="393"/>
      <c r="D16" s="393"/>
      <c r="E16" s="393"/>
      <c r="F16" s="393"/>
      <c r="G16" s="393"/>
      <c r="H16" s="393"/>
      <c r="I16" s="394"/>
    </row>
    <row r="17" spans="1:10" x14ac:dyDescent="0.3">
      <c r="B17" s="32" t="s">
        <v>37</v>
      </c>
      <c r="C17" s="27"/>
      <c r="D17" s="50"/>
      <c r="E17" s="28" t="s">
        <v>93</v>
      </c>
      <c r="F17" s="29" t="s">
        <v>94</v>
      </c>
      <c r="G17" s="3"/>
      <c r="H17" s="3"/>
      <c r="I17" s="33">
        <f>SUM(D17*5)</f>
        <v>0</v>
      </c>
    </row>
    <row r="18" spans="1:10" x14ac:dyDescent="0.3">
      <c r="B18" s="21" t="s">
        <v>38</v>
      </c>
      <c r="C18" s="22"/>
      <c r="D18" s="51"/>
      <c r="E18" s="18" t="s">
        <v>93</v>
      </c>
      <c r="F18" s="19" t="s">
        <v>94</v>
      </c>
      <c r="G18" s="2"/>
      <c r="H18" s="2"/>
      <c r="I18" s="20">
        <f t="shared" ref="I18:I20" si="6">SUM(D18*5)</f>
        <v>0</v>
      </c>
    </row>
    <row r="19" spans="1:10" x14ac:dyDescent="0.3">
      <c r="B19" s="21" t="s">
        <v>39</v>
      </c>
      <c r="C19" s="22"/>
      <c r="D19" s="51"/>
      <c r="E19" s="18" t="s">
        <v>93</v>
      </c>
      <c r="F19" s="19" t="s">
        <v>94</v>
      </c>
      <c r="G19" s="2"/>
      <c r="H19" s="2"/>
      <c r="I19" s="20">
        <f t="shared" si="6"/>
        <v>0</v>
      </c>
    </row>
    <row r="20" spans="1:10" x14ac:dyDescent="0.3">
      <c r="B20" s="34" t="s">
        <v>40</v>
      </c>
      <c r="C20" s="23"/>
      <c r="D20" s="52"/>
      <c r="E20" s="24" t="s">
        <v>93</v>
      </c>
      <c r="F20" s="25" t="s">
        <v>94</v>
      </c>
      <c r="G20" s="26"/>
      <c r="H20" s="26"/>
      <c r="I20" s="35">
        <f t="shared" si="6"/>
        <v>0</v>
      </c>
    </row>
    <row r="21" spans="1:10" ht="22.5" customHeight="1" x14ac:dyDescent="0.3">
      <c r="B21" s="426" t="s">
        <v>96</v>
      </c>
      <c r="C21" s="427"/>
      <c r="D21" s="427"/>
      <c r="E21" s="427"/>
      <c r="F21" s="427"/>
      <c r="G21" s="427"/>
      <c r="H21" s="427"/>
      <c r="I21" s="31">
        <f>SUM(I17:I20)</f>
        <v>0</v>
      </c>
    </row>
    <row r="22" spans="1:10" ht="23.25" customHeight="1" thickBot="1" x14ac:dyDescent="0.35">
      <c r="B22" s="428" t="s">
        <v>95</v>
      </c>
      <c r="C22" s="429"/>
      <c r="D22" s="429"/>
      <c r="E22" s="429"/>
      <c r="F22" s="429"/>
      <c r="G22" s="429"/>
      <c r="H22" s="429"/>
      <c r="I22" s="36">
        <f>SUM(I15,I21)</f>
        <v>0</v>
      </c>
    </row>
    <row r="24" spans="1:10" ht="17.25" thickBot="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3">
      <c r="B25" s="42" t="s">
        <v>125</v>
      </c>
    </row>
    <row r="26" spans="1:10" x14ac:dyDescent="0.3">
      <c r="B26" s="1" t="s">
        <v>41</v>
      </c>
      <c r="C26" s="3" t="s">
        <v>76</v>
      </c>
      <c r="E26" s="1" t="s">
        <v>42</v>
      </c>
      <c r="F26" s="3" t="s">
        <v>85</v>
      </c>
      <c r="G26" s="4"/>
    </row>
    <row r="27" spans="1:10" ht="17.25" thickBot="1" x14ac:dyDescent="0.35"/>
    <row r="28" spans="1:10" ht="33" x14ac:dyDescent="0.3">
      <c r="B28" s="430" t="s">
        <v>43</v>
      </c>
      <c r="C28" s="53" t="s">
        <v>44</v>
      </c>
      <c r="D28" s="53" t="s">
        <v>46</v>
      </c>
      <c r="E28" s="53" t="s">
        <v>48</v>
      </c>
      <c r="F28" s="53" t="s">
        <v>51</v>
      </c>
      <c r="G28" s="432" t="s">
        <v>52</v>
      </c>
      <c r="H28" s="433"/>
      <c r="I28" s="434" t="s">
        <v>53</v>
      </c>
    </row>
    <row r="29" spans="1:10" ht="19.5" thickBot="1" x14ac:dyDescent="0.35">
      <c r="B29" s="431"/>
      <c r="C29" s="54" t="s">
        <v>45</v>
      </c>
      <c r="D29" s="55" t="s">
        <v>47</v>
      </c>
      <c r="E29" s="55" t="s">
        <v>49</v>
      </c>
      <c r="F29" s="55" t="s">
        <v>50</v>
      </c>
      <c r="G29" s="56" t="s">
        <v>55</v>
      </c>
      <c r="H29" s="57" t="s">
        <v>54</v>
      </c>
      <c r="I29" s="435"/>
    </row>
    <row r="30" spans="1:10" ht="33" x14ac:dyDescent="0.3">
      <c r="B30" s="14" t="s">
        <v>110</v>
      </c>
      <c r="C30" s="12">
        <v>0</v>
      </c>
      <c r="D30" s="10">
        <f t="shared" ref="D30:D37" si="7">C30*4*0.9</f>
        <v>0</v>
      </c>
      <c r="E30" s="10">
        <f t="shared" ref="E30:E37" si="8">C30*5*0.85</f>
        <v>0</v>
      </c>
      <c r="F30" s="10">
        <f t="shared" ref="F30:F37" si="9">C30*15*0.75</f>
        <v>0</v>
      </c>
      <c r="G30" s="11">
        <v>0</v>
      </c>
      <c r="H30" s="44">
        <f t="shared" ref="H30:H37" si="10">C30*G30*0.75</f>
        <v>0</v>
      </c>
      <c r="I30" s="45">
        <f t="shared" ref="I30:I31" si="11">SUM(C30:H30)</f>
        <v>0</v>
      </c>
    </row>
    <row r="31" spans="1:10" ht="33" x14ac:dyDescent="0.3">
      <c r="B31" s="6" t="s">
        <v>113</v>
      </c>
      <c r="C31" s="13" t="str">
        <f>'1.BORANG KIRAAN FI PROSES PELAN'!H16</f>
        <v>0.00</v>
      </c>
      <c r="D31" s="10">
        <f t="shared" si="7"/>
        <v>0</v>
      </c>
      <c r="E31" s="10">
        <f t="shared" si="8"/>
        <v>0</v>
      </c>
      <c r="F31" s="10">
        <f t="shared" si="9"/>
        <v>0</v>
      </c>
      <c r="G31" s="11">
        <v>0</v>
      </c>
      <c r="H31" s="44">
        <f t="shared" si="10"/>
        <v>0</v>
      </c>
      <c r="I31" s="45">
        <f t="shared" si="11"/>
        <v>0</v>
      </c>
    </row>
    <row r="32" spans="1:10" ht="33" x14ac:dyDescent="0.3">
      <c r="B32" s="7" t="s">
        <v>111</v>
      </c>
      <c r="C32" s="13" t="str">
        <f>'1.BORANG KIRAAN FI PROSES PELAN'!H17</f>
        <v>0.00</v>
      </c>
      <c r="D32" s="10">
        <f t="shared" si="7"/>
        <v>0</v>
      </c>
      <c r="E32" s="10">
        <f t="shared" si="8"/>
        <v>0</v>
      </c>
      <c r="F32" s="10">
        <f t="shared" si="9"/>
        <v>0</v>
      </c>
      <c r="G32" s="11">
        <v>0</v>
      </c>
      <c r="H32" s="44">
        <f t="shared" si="10"/>
        <v>0</v>
      </c>
      <c r="I32" s="45">
        <f>SUM(C32:H32)</f>
        <v>0</v>
      </c>
    </row>
    <row r="33" spans="1:10" ht="33" x14ac:dyDescent="0.3">
      <c r="B33" s="6" t="s">
        <v>112</v>
      </c>
      <c r="C33" s="13" t="str">
        <f>'1.BORANG KIRAAN FI PROSES PELAN'!H18</f>
        <v>0.00</v>
      </c>
      <c r="D33" s="10">
        <f t="shared" si="7"/>
        <v>0</v>
      </c>
      <c r="E33" s="10">
        <f t="shared" si="8"/>
        <v>0</v>
      </c>
      <c r="F33" s="10">
        <f t="shared" si="9"/>
        <v>0</v>
      </c>
      <c r="G33" s="11">
        <v>0</v>
      </c>
      <c r="H33" s="44">
        <f t="shared" si="10"/>
        <v>0</v>
      </c>
      <c r="I33" s="45">
        <f t="shared" ref="I33:I37" si="12">SUM(C33:H33)</f>
        <v>0</v>
      </c>
    </row>
    <row r="34" spans="1:10" ht="33" x14ac:dyDescent="0.3">
      <c r="B34" s="7" t="s">
        <v>114</v>
      </c>
      <c r="C34" s="13" t="str">
        <f>'1.BORANG KIRAAN FI PROSES PELAN'!H19</f>
        <v>0.00</v>
      </c>
      <c r="D34" s="10">
        <f t="shared" si="7"/>
        <v>0</v>
      </c>
      <c r="E34" s="10">
        <f t="shared" si="8"/>
        <v>0</v>
      </c>
      <c r="F34" s="10">
        <f t="shared" si="9"/>
        <v>0</v>
      </c>
      <c r="G34" s="11">
        <v>0</v>
      </c>
      <c r="H34" s="44">
        <f t="shared" si="10"/>
        <v>0</v>
      </c>
      <c r="I34" s="45">
        <f t="shared" si="12"/>
        <v>0</v>
      </c>
    </row>
    <row r="35" spans="1:10" ht="66" x14ac:dyDescent="0.3">
      <c r="B35" s="7" t="s">
        <v>115</v>
      </c>
      <c r="C35" s="13" t="str">
        <f>'1.BORANG KIRAAN FI PROSES PELAN'!H19</f>
        <v>0.00</v>
      </c>
      <c r="D35" s="10">
        <f t="shared" si="7"/>
        <v>0</v>
      </c>
      <c r="E35" s="10">
        <f t="shared" si="8"/>
        <v>0</v>
      </c>
      <c r="F35" s="10">
        <f t="shared" si="9"/>
        <v>0</v>
      </c>
      <c r="G35" s="11">
        <v>0</v>
      </c>
      <c r="H35" s="44">
        <f t="shared" si="10"/>
        <v>0</v>
      </c>
      <c r="I35" s="45">
        <f t="shared" si="12"/>
        <v>0</v>
      </c>
    </row>
    <row r="36" spans="1:10" ht="66" x14ac:dyDescent="0.3">
      <c r="B36" s="8" t="s">
        <v>116</v>
      </c>
      <c r="C36" s="13" t="str">
        <f>'1.BORANG KIRAAN FI PROSES PELAN'!H20</f>
        <v>0.00</v>
      </c>
      <c r="D36" s="10">
        <f t="shared" si="7"/>
        <v>0</v>
      </c>
      <c r="E36" s="10">
        <f t="shared" si="8"/>
        <v>0</v>
      </c>
      <c r="F36" s="10">
        <f t="shared" si="9"/>
        <v>0</v>
      </c>
      <c r="G36" s="11">
        <v>0</v>
      </c>
      <c r="H36" s="44">
        <f t="shared" si="10"/>
        <v>0</v>
      </c>
      <c r="I36" s="45">
        <f t="shared" si="12"/>
        <v>0</v>
      </c>
    </row>
    <row r="37" spans="1:10" ht="35.25" customHeight="1" thickBot="1" x14ac:dyDescent="0.35">
      <c r="B37" s="43" t="s">
        <v>128</v>
      </c>
      <c r="C37" s="58"/>
      <c r="D37" s="10">
        <f t="shared" si="7"/>
        <v>0</v>
      </c>
      <c r="E37" s="10">
        <f t="shared" si="8"/>
        <v>0</v>
      </c>
      <c r="F37" s="10">
        <f t="shared" si="9"/>
        <v>0</v>
      </c>
      <c r="G37" s="11">
        <v>0</v>
      </c>
      <c r="H37" s="44">
        <f t="shared" si="10"/>
        <v>0</v>
      </c>
      <c r="I37" s="46">
        <f t="shared" si="12"/>
        <v>0</v>
      </c>
    </row>
    <row r="38" spans="1:10" ht="23.25" customHeight="1" x14ac:dyDescent="0.3">
      <c r="B38" s="424" t="s">
        <v>91</v>
      </c>
      <c r="C38" s="424"/>
      <c r="D38" s="424"/>
      <c r="E38" s="424"/>
      <c r="F38" s="424"/>
      <c r="G38" s="424"/>
      <c r="H38" s="424"/>
      <c r="I38" s="30">
        <f>ROUNDUP(SUM(I30:I37),1)</f>
        <v>0</v>
      </c>
    </row>
    <row r="39" spans="1:10" ht="17.25" thickBot="1" x14ac:dyDescent="0.35">
      <c r="B39" s="425" t="s">
        <v>92</v>
      </c>
      <c r="C39" s="393"/>
      <c r="D39" s="393"/>
      <c r="E39" s="393"/>
      <c r="F39" s="393"/>
      <c r="G39" s="393"/>
      <c r="H39" s="393"/>
      <c r="I39" s="394"/>
    </row>
    <row r="40" spans="1:10" x14ac:dyDescent="0.3">
      <c r="B40" s="32" t="s">
        <v>37</v>
      </c>
      <c r="C40" s="27"/>
      <c r="D40" s="50">
        <v>0</v>
      </c>
      <c r="E40" s="28" t="s">
        <v>93</v>
      </c>
      <c r="F40" s="29" t="s">
        <v>94</v>
      </c>
      <c r="G40" s="3"/>
      <c r="H40" s="3"/>
      <c r="I40" s="33">
        <f>SUM(D40*5)</f>
        <v>0</v>
      </c>
    </row>
    <row r="41" spans="1:10" x14ac:dyDescent="0.3">
      <c r="B41" s="21" t="s">
        <v>38</v>
      </c>
      <c r="C41" s="22"/>
      <c r="D41" s="51">
        <v>0</v>
      </c>
      <c r="E41" s="18" t="s">
        <v>93</v>
      </c>
      <c r="F41" s="19" t="s">
        <v>94</v>
      </c>
      <c r="G41" s="2"/>
      <c r="H41" s="2"/>
      <c r="I41" s="20">
        <f t="shared" ref="I41:I43" si="13">SUM(D41*5)</f>
        <v>0</v>
      </c>
    </row>
    <row r="42" spans="1:10" x14ac:dyDescent="0.3">
      <c r="B42" s="21" t="s">
        <v>39</v>
      </c>
      <c r="C42" s="22"/>
      <c r="D42" s="51">
        <v>0</v>
      </c>
      <c r="E42" s="18" t="s">
        <v>93</v>
      </c>
      <c r="F42" s="19" t="s">
        <v>94</v>
      </c>
      <c r="G42" s="2"/>
      <c r="H42" s="2"/>
      <c r="I42" s="20">
        <f t="shared" si="13"/>
        <v>0</v>
      </c>
    </row>
    <row r="43" spans="1:10" x14ac:dyDescent="0.3">
      <c r="B43" s="34" t="s">
        <v>40</v>
      </c>
      <c r="C43" s="23"/>
      <c r="D43" s="52">
        <v>0</v>
      </c>
      <c r="E43" s="24" t="s">
        <v>93</v>
      </c>
      <c r="F43" s="25" t="s">
        <v>94</v>
      </c>
      <c r="G43" s="26"/>
      <c r="H43" s="26"/>
      <c r="I43" s="35">
        <f t="shared" si="13"/>
        <v>0</v>
      </c>
    </row>
    <row r="44" spans="1:10" ht="18.75" x14ac:dyDescent="0.3">
      <c r="B44" s="426" t="s">
        <v>96</v>
      </c>
      <c r="C44" s="427"/>
      <c r="D44" s="427"/>
      <c r="E44" s="427"/>
      <c r="F44" s="427"/>
      <c r="G44" s="427"/>
      <c r="H44" s="427"/>
      <c r="I44" s="31">
        <f>SUM(I40:I43)</f>
        <v>0</v>
      </c>
    </row>
    <row r="45" spans="1:10" ht="19.5" thickBot="1" x14ac:dyDescent="0.35">
      <c r="B45" s="428" t="s">
        <v>95</v>
      </c>
      <c r="C45" s="429"/>
      <c r="D45" s="429"/>
      <c r="E45" s="429"/>
      <c r="F45" s="429"/>
      <c r="G45" s="429"/>
      <c r="H45" s="429"/>
      <c r="I45" s="36">
        <f>SUM(I38,I44)</f>
        <v>0</v>
      </c>
    </row>
    <row r="47" spans="1:10" ht="17.25" thickBot="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0" x14ac:dyDescent="0.3">
      <c r="B48" s="42" t="s">
        <v>126</v>
      </c>
    </row>
    <row r="49" spans="2:9" x14ac:dyDescent="0.3">
      <c r="B49" s="1" t="s">
        <v>41</v>
      </c>
      <c r="C49" s="3" t="s">
        <v>73</v>
      </c>
      <c r="E49" s="1" t="s">
        <v>42</v>
      </c>
      <c r="F49" s="3" t="s">
        <v>86</v>
      </c>
      <c r="G49" s="4"/>
    </row>
    <row r="50" spans="2:9" ht="17.25" thickBot="1" x14ac:dyDescent="0.35"/>
    <row r="51" spans="2:9" ht="33" x14ac:dyDescent="0.3">
      <c r="B51" s="430" t="s">
        <v>43</v>
      </c>
      <c r="C51" s="53" t="s">
        <v>44</v>
      </c>
      <c r="D51" s="53" t="s">
        <v>46</v>
      </c>
      <c r="E51" s="53" t="s">
        <v>48</v>
      </c>
      <c r="F51" s="53" t="s">
        <v>51</v>
      </c>
      <c r="G51" s="432" t="s">
        <v>52</v>
      </c>
      <c r="H51" s="433"/>
      <c r="I51" s="434" t="s">
        <v>53</v>
      </c>
    </row>
    <row r="52" spans="2:9" ht="19.5" thickBot="1" x14ac:dyDescent="0.35">
      <c r="B52" s="431"/>
      <c r="C52" s="54" t="s">
        <v>45</v>
      </c>
      <c r="D52" s="55" t="s">
        <v>47</v>
      </c>
      <c r="E52" s="55" t="s">
        <v>49</v>
      </c>
      <c r="F52" s="55" t="s">
        <v>50</v>
      </c>
      <c r="G52" s="56" t="s">
        <v>55</v>
      </c>
      <c r="H52" s="57" t="s">
        <v>54</v>
      </c>
      <c r="I52" s="435"/>
    </row>
    <row r="53" spans="2:9" ht="33" x14ac:dyDescent="0.3">
      <c r="B53" s="14" t="s">
        <v>110</v>
      </c>
      <c r="C53" s="12">
        <v>0</v>
      </c>
      <c r="D53" s="10">
        <f t="shared" ref="D53:D60" si="14">C53*4*0.9</f>
        <v>0</v>
      </c>
      <c r="E53" s="10">
        <f t="shared" ref="E53:E60" si="15">C53*5*0.85</f>
        <v>0</v>
      </c>
      <c r="F53" s="10">
        <f t="shared" ref="F53:F60" si="16">C53*15*0.75</f>
        <v>0</v>
      </c>
      <c r="G53" s="11">
        <v>0</v>
      </c>
      <c r="H53" s="44">
        <f t="shared" ref="H53:H60" si="17">C53*G53*0.75</f>
        <v>0</v>
      </c>
      <c r="I53" s="45">
        <f t="shared" ref="I53:I54" si="18">SUM(C53:H53)</f>
        <v>0</v>
      </c>
    </row>
    <row r="54" spans="2:9" ht="33" x14ac:dyDescent="0.3">
      <c r="B54" s="6" t="s">
        <v>113</v>
      </c>
      <c r="C54" s="13" t="str">
        <f>'1.BORANG KIRAAN FI PROSES PELAN'!H16</f>
        <v>0.00</v>
      </c>
      <c r="D54" s="10">
        <f t="shared" si="14"/>
        <v>0</v>
      </c>
      <c r="E54" s="10">
        <f t="shared" si="15"/>
        <v>0</v>
      </c>
      <c r="F54" s="10">
        <f t="shared" si="16"/>
        <v>0</v>
      </c>
      <c r="G54" s="11">
        <v>0</v>
      </c>
      <c r="H54" s="44">
        <f t="shared" si="17"/>
        <v>0</v>
      </c>
      <c r="I54" s="45">
        <f t="shared" si="18"/>
        <v>0</v>
      </c>
    </row>
    <row r="55" spans="2:9" ht="33" x14ac:dyDescent="0.3">
      <c r="B55" s="7" t="s">
        <v>111</v>
      </c>
      <c r="C55" s="13" t="str">
        <f>'1.BORANG KIRAAN FI PROSES PELAN'!H17</f>
        <v>0.00</v>
      </c>
      <c r="D55" s="10">
        <f t="shared" si="14"/>
        <v>0</v>
      </c>
      <c r="E55" s="10">
        <f t="shared" si="15"/>
        <v>0</v>
      </c>
      <c r="F55" s="10">
        <f t="shared" si="16"/>
        <v>0</v>
      </c>
      <c r="G55" s="11">
        <v>0</v>
      </c>
      <c r="H55" s="44">
        <f t="shared" si="17"/>
        <v>0</v>
      </c>
      <c r="I55" s="45">
        <f>SUM(C55:H55)</f>
        <v>0</v>
      </c>
    </row>
    <row r="56" spans="2:9" ht="33" x14ac:dyDescent="0.3">
      <c r="B56" s="6" t="s">
        <v>112</v>
      </c>
      <c r="C56" s="13" t="str">
        <f>'1.BORANG KIRAAN FI PROSES PELAN'!H18</f>
        <v>0.00</v>
      </c>
      <c r="D56" s="10">
        <f t="shared" si="14"/>
        <v>0</v>
      </c>
      <c r="E56" s="10">
        <f t="shared" si="15"/>
        <v>0</v>
      </c>
      <c r="F56" s="10">
        <f t="shared" si="16"/>
        <v>0</v>
      </c>
      <c r="G56" s="11">
        <v>0</v>
      </c>
      <c r="H56" s="44">
        <f t="shared" si="17"/>
        <v>0</v>
      </c>
      <c r="I56" s="45">
        <f t="shared" ref="I56:I60" si="19">SUM(C56:H56)</f>
        <v>0</v>
      </c>
    </row>
    <row r="57" spans="2:9" ht="33" x14ac:dyDescent="0.3">
      <c r="B57" s="7" t="s">
        <v>114</v>
      </c>
      <c r="C57" s="13" t="str">
        <f>'1.BORANG KIRAAN FI PROSES PELAN'!H19</f>
        <v>0.00</v>
      </c>
      <c r="D57" s="10">
        <f t="shared" si="14"/>
        <v>0</v>
      </c>
      <c r="E57" s="10">
        <f t="shared" si="15"/>
        <v>0</v>
      </c>
      <c r="F57" s="10">
        <f t="shared" si="16"/>
        <v>0</v>
      </c>
      <c r="G57" s="11">
        <v>0</v>
      </c>
      <c r="H57" s="44">
        <f t="shared" si="17"/>
        <v>0</v>
      </c>
      <c r="I57" s="45">
        <f t="shared" si="19"/>
        <v>0</v>
      </c>
    </row>
    <row r="58" spans="2:9" ht="66" x14ac:dyDescent="0.3">
      <c r="B58" s="7" t="s">
        <v>115</v>
      </c>
      <c r="C58" s="13" t="str">
        <f>'1.BORANG KIRAAN FI PROSES PELAN'!H19</f>
        <v>0.00</v>
      </c>
      <c r="D58" s="10">
        <f t="shared" si="14"/>
        <v>0</v>
      </c>
      <c r="E58" s="10">
        <f t="shared" si="15"/>
        <v>0</v>
      </c>
      <c r="F58" s="10">
        <f t="shared" si="16"/>
        <v>0</v>
      </c>
      <c r="G58" s="11">
        <v>0</v>
      </c>
      <c r="H58" s="44">
        <f t="shared" si="17"/>
        <v>0</v>
      </c>
      <c r="I58" s="45">
        <f t="shared" si="19"/>
        <v>0</v>
      </c>
    </row>
    <row r="59" spans="2:9" ht="66" x14ac:dyDescent="0.3">
      <c r="B59" s="8" t="s">
        <v>116</v>
      </c>
      <c r="C59" s="13" t="str">
        <f>'1.BORANG KIRAAN FI PROSES PELAN'!H20</f>
        <v>0.00</v>
      </c>
      <c r="D59" s="10">
        <f t="shared" si="14"/>
        <v>0</v>
      </c>
      <c r="E59" s="10">
        <f t="shared" si="15"/>
        <v>0</v>
      </c>
      <c r="F59" s="10">
        <f t="shared" si="16"/>
        <v>0</v>
      </c>
      <c r="G59" s="11">
        <v>0</v>
      </c>
      <c r="H59" s="44">
        <f t="shared" si="17"/>
        <v>0</v>
      </c>
      <c r="I59" s="45">
        <f t="shared" si="19"/>
        <v>0</v>
      </c>
    </row>
    <row r="60" spans="2:9" ht="33" customHeight="1" thickBot="1" x14ac:dyDescent="0.35">
      <c r="B60" s="43" t="s">
        <v>128</v>
      </c>
      <c r="C60" s="58"/>
      <c r="D60" s="10">
        <f t="shared" si="14"/>
        <v>0</v>
      </c>
      <c r="E60" s="10">
        <f t="shared" si="15"/>
        <v>0</v>
      </c>
      <c r="F60" s="10">
        <f t="shared" si="16"/>
        <v>0</v>
      </c>
      <c r="G60" s="11">
        <v>0</v>
      </c>
      <c r="H60" s="44">
        <f t="shared" si="17"/>
        <v>0</v>
      </c>
      <c r="I60" s="46">
        <f t="shared" si="19"/>
        <v>0</v>
      </c>
    </row>
    <row r="61" spans="2:9" ht="27" customHeight="1" x14ac:dyDescent="0.3">
      <c r="B61" s="424" t="s">
        <v>91</v>
      </c>
      <c r="C61" s="424"/>
      <c r="D61" s="424"/>
      <c r="E61" s="424"/>
      <c r="F61" s="424"/>
      <c r="G61" s="424"/>
      <c r="H61" s="424"/>
      <c r="I61" s="30">
        <f>ROUNDUP(SUM(I53:I60),1)</f>
        <v>0</v>
      </c>
    </row>
    <row r="62" spans="2:9" ht="17.25" thickBot="1" x14ac:dyDescent="0.35">
      <c r="B62" s="425" t="s">
        <v>92</v>
      </c>
      <c r="C62" s="393"/>
      <c r="D62" s="393"/>
      <c r="E62" s="393"/>
      <c r="F62" s="393"/>
      <c r="G62" s="393"/>
      <c r="H62" s="393"/>
      <c r="I62" s="394"/>
    </row>
    <row r="63" spans="2:9" x14ac:dyDescent="0.3">
      <c r="B63" s="32" t="s">
        <v>37</v>
      </c>
      <c r="C63" s="27"/>
      <c r="D63" s="50">
        <v>0</v>
      </c>
      <c r="E63" s="28" t="s">
        <v>93</v>
      </c>
      <c r="F63" s="29" t="s">
        <v>94</v>
      </c>
      <c r="G63" s="3"/>
      <c r="H63" s="3"/>
      <c r="I63" s="33">
        <f>SUM(D63*5)</f>
        <v>0</v>
      </c>
    </row>
    <row r="64" spans="2:9" x14ac:dyDescent="0.3">
      <c r="B64" s="21" t="s">
        <v>38</v>
      </c>
      <c r="C64" s="22"/>
      <c r="D64" s="51">
        <v>0</v>
      </c>
      <c r="E64" s="18" t="s">
        <v>93</v>
      </c>
      <c r="F64" s="19" t="s">
        <v>94</v>
      </c>
      <c r="G64" s="2"/>
      <c r="H64" s="2"/>
      <c r="I64" s="20">
        <f t="shared" ref="I64:I66" si="20">SUM(D64*5)</f>
        <v>0</v>
      </c>
    </row>
    <row r="65" spans="2:9" x14ac:dyDescent="0.3">
      <c r="B65" s="21" t="s">
        <v>39</v>
      </c>
      <c r="C65" s="22"/>
      <c r="D65" s="51">
        <v>0</v>
      </c>
      <c r="E65" s="18" t="s">
        <v>93</v>
      </c>
      <c r="F65" s="19" t="s">
        <v>94</v>
      </c>
      <c r="G65" s="2"/>
      <c r="H65" s="2"/>
      <c r="I65" s="20">
        <f t="shared" si="20"/>
        <v>0</v>
      </c>
    </row>
    <row r="66" spans="2:9" x14ac:dyDescent="0.3">
      <c r="B66" s="34" t="s">
        <v>40</v>
      </c>
      <c r="C66" s="23"/>
      <c r="D66" s="52">
        <v>0</v>
      </c>
      <c r="E66" s="24" t="s">
        <v>93</v>
      </c>
      <c r="F66" s="25" t="s">
        <v>94</v>
      </c>
      <c r="G66" s="26"/>
      <c r="H66" s="26"/>
      <c r="I66" s="35">
        <f t="shared" si="20"/>
        <v>0</v>
      </c>
    </row>
    <row r="67" spans="2:9" ht="18.75" x14ac:dyDescent="0.3">
      <c r="B67" s="426" t="s">
        <v>96</v>
      </c>
      <c r="C67" s="427"/>
      <c r="D67" s="427"/>
      <c r="E67" s="427"/>
      <c r="F67" s="427"/>
      <c r="G67" s="427"/>
      <c r="H67" s="427"/>
      <c r="I67" s="31">
        <f>SUM(I63:I66)</f>
        <v>0</v>
      </c>
    </row>
    <row r="68" spans="2:9" ht="19.5" thickBot="1" x14ac:dyDescent="0.35">
      <c r="B68" s="428" t="s">
        <v>95</v>
      </c>
      <c r="C68" s="429"/>
      <c r="D68" s="429"/>
      <c r="E68" s="429"/>
      <c r="F68" s="429"/>
      <c r="G68" s="429"/>
      <c r="H68" s="429"/>
      <c r="I68" s="36">
        <f>SUM(I61,I67)</f>
        <v>0</v>
      </c>
    </row>
  </sheetData>
  <sheetProtection selectLockedCells="1"/>
  <mergeCells count="22">
    <mergeCell ref="B38:H38"/>
    <mergeCell ref="B1:H1"/>
    <mergeCell ref="B5:B6"/>
    <mergeCell ref="G5:H5"/>
    <mergeCell ref="I5:I6"/>
    <mergeCell ref="B15:H15"/>
    <mergeCell ref="B16:I16"/>
    <mergeCell ref="B21:H21"/>
    <mergeCell ref="B22:H22"/>
    <mergeCell ref="B28:B29"/>
    <mergeCell ref="G28:H28"/>
    <mergeCell ref="I28:I29"/>
    <mergeCell ref="B61:H61"/>
    <mergeCell ref="B62:I62"/>
    <mergeCell ref="B67:H67"/>
    <mergeCell ref="B68:H68"/>
    <mergeCell ref="B39:I39"/>
    <mergeCell ref="B44:H44"/>
    <mergeCell ref="B45:H45"/>
    <mergeCell ref="B51:B52"/>
    <mergeCell ref="G51:H51"/>
    <mergeCell ref="I51:I52"/>
  </mergeCells>
  <conditionalFormatting sqref="G10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2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3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2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4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5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7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'Template list'!$D$2:$D$7</xm:f>
          </x14:formula1>
          <xm:sqref>F3 F26 F49</xm:sqref>
        </x14:dataValidation>
        <x14:dataValidation type="list" allowBlank="1" showInputMessage="1" showErrorMessage="1">
          <x14:formula1>
            <xm:f>'Template list'!$B$2:$B$6</xm:f>
          </x14:formula1>
          <xm:sqref>C3 C26 C49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8"/>
  <sheetViews>
    <sheetView topLeftCell="A19" workbookViewId="0">
      <selection activeCell="B38" sqref="B38"/>
    </sheetView>
  </sheetViews>
  <sheetFormatPr defaultColWidth="9.140625" defaultRowHeight="16.5" x14ac:dyDescent="0.3"/>
  <cols>
    <col min="1" max="1" width="9.140625" style="1" customWidth="1"/>
    <col min="2" max="2" width="35.42578125" style="1" customWidth="1"/>
    <col min="3" max="3" width="15.140625" style="1" customWidth="1"/>
    <col min="4" max="4" width="24.7109375" style="1" customWidth="1"/>
    <col min="5" max="5" width="24.42578125" style="1" customWidth="1"/>
    <col min="6" max="6" width="35.7109375" style="1" customWidth="1"/>
    <col min="7" max="16384" width="9.140625" style="1"/>
  </cols>
  <sheetData>
    <row r="1" spans="2:5" x14ac:dyDescent="0.3">
      <c r="B1" s="15" t="s">
        <v>62</v>
      </c>
      <c r="D1" s="15" t="s">
        <v>63</v>
      </c>
    </row>
    <row r="2" spans="2:5" x14ac:dyDescent="0.3">
      <c r="B2" s="1" t="s">
        <v>73</v>
      </c>
      <c r="D2" s="1" t="s">
        <v>83</v>
      </c>
      <c r="E2" s="47"/>
    </row>
    <row r="3" spans="2:5" x14ac:dyDescent="0.3">
      <c r="B3" s="1" t="s">
        <v>74</v>
      </c>
      <c r="D3" s="1" t="s">
        <v>84</v>
      </c>
      <c r="E3" s="47"/>
    </row>
    <row r="4" spans="2:5" x14ac:dyDescent="0.3">
      <c r="B4" s="1" t="s">
        <v>75</v>
      </c>
      <c r="D4" s="1" t="s">
        <v>85</v>
      </c>
      <c r="E4" s="47"/>
    </row>
    <row r="5" spans="2:5" x14ac:dyDescent="0.3">
      <c r="B5" s="1" t="s">
        <v>76</v>
      </c>
      <c r="D5" s="1" t="s">
        <v>86</v>
      </c>
      <c r="E5" s="47"/>
    </row>
    <row r="6" spans="2:5" x14ac:dyDescent="0.3">
      <c r="B6" s="1" t="s">
        <v>77</v>
      </c>
      <c r="D6" s="1" t="s">
        <v>87</v>
      </c>
      <c r="E6" s="47"/>
    </row>
    <row r="7" spans="2:5" x14ac:dyDescent="0.3">
      <c r="D7" s="1" t="s">
        <v>88</v>
      </c>
      <c r="E7" s="47"/>
    </row>
    <row r="8" spans="2:5" x14ac:dyDescent="0.3">
      <c r="D8" s="1" t="s">
        <v>89</v>
      </c>
    </row>
    <row r="10" spans="2:5" ht="27.75" customHeight="1" x14ac:dyDescent="0.3">
      <c r="B10" s="439" t="s">
        <v>66</v>
      </c>
      <c r="C10" s="439"/>
    </row>
    <row r="11" spans="2:5" ht="27.75" customHeight="1" x14ac:dyDescent="0.3">
      <c r="B11" s="60" t="s">
        <v>134</v>
      </c>
      <c r="C11" s="61">
        <v>0</v>
      </c>
    </row>
    <row r="12" spans="2:5" ht="27" x14ac:dyDescent="0.3">
      <c r="B12" s="17" t="s">
        <v>67</v>
      </c>
      <c r="C12" s="16">
        <v>500</v>
      </c>
    </row>
    <row r="13" spans="2:5" ht="27" x14ac:dyDescent="0.3">
      <c r="B13" s="17" t="s">
        <v>68</v>
      </c>
      <c r="C13" s="16">
        <v>1000</v>
      </c>
    </row>
    <row r="14" spans="2:5" ht="27" x14ac:dyDescent="0.3">
      <c r="B14" s="17" t="s">
        <v>70</v>
      </c>
      <c r="C14" s="16">
        <v>2000</v>
      </c>
    </row>
    <row r="15" spans="2:5" ht="67.5" x14ac:dyDescent="0.3">
      <c r="B15" s="17" t="s">
        <v>69</v>
      </c>
      <c r="C15" s="16">
        <v>3000</v>
      </c>
    </row>
    <row r="16" spans="2:5" ht="27" x14ac:dyDescent="0.3">
      <c r="B16" s="17" t="s">
        <v>71</v>
      </c>
      <c r="C16" s="16">
        <v>3000</v>
      </c>
    </row>
    <row r="18" spans="2:3" x14ac:dyDescent="0.3">
      <c r="B18" s="15" t="s">
        <v>62</v>
      </c>
    </row>
    <row r="19" spans="2:3" x14ac:dyDescent="0.3">
      <c r="B19" s="1" t="s">
        <v>78</v>
      </c>
    </row>
    <row r="20" spans="2:3" x14ac:dyDescent="0.3">
      <c r="B20" s="1" t="s">
        <v>79</v>
      </c>
    </row>
    <row r="21" spans="2:3" x14ac:dyDescent="0.3">
      <c r="B21" s="1" t="s">
        <v>133</v>
      </c>
    </row>
    <row r="22" spans="2:3" x14ac:dyDescent="0.3">
      <c r="B22" s="1" t="s">
        <v>80</v>
      </c>
    </row>
    <row r="23" spans="2:3" x14ac:dyDescent="0.3">
      <c r="B23" s="1" t="s">
        <v>81</v>
      </c>
    </row>
    <row r="24" spans="2:3" x14ac:dyDescent="0.3">
      <c r="B24" s="1" t="s">
        <v>82</v>
      </c>
    </row>
    <row r="27" spans="2:3" x14ac:dyDescent="0.3">
      <c r="B27" s="1" t="s">
        <v>106</v>
      </c>
      <c r="C27" s="16">
        <v>0</v>
      </c>
    </row>
    <row r="28" spans="2:3" x14ac:dyDescent="0.3">
      <c r="C28" s="16">
        <v>120</v>
      </c>
    </row>
    <row r="31" spans="2:3" x14ac:dyDescent="0.3">
      <c r="B31" s="15" t="s">
        <v>129</v>
      </c>
    </row>
    <row r="32" spans="2:3" x14ac:dyDescent="0.3">
      <c r="B32" s="1" t="s">
        <v>134</v>
      </c>
      <c r="C32" s="59">
        <v>0</v>
      </c>
    </row>
    <row r="33" spans="1:3" x14ac:dyDescent="0.3">
      <c r="B33" s="48" t="s">
        <v>130</v>
      </c>
      <c r="C33" s="48">
        <v>311.10000000000002</v>
      </c>
    </row>
    <row r="34" spans="1:3" x14ac:dyDescent="0.3">
      <c r="B34" s="48" t="s">
        <v>131</v>
      </c>
      <c r="C34" s="49">
        <v>622.20000000000005</v>
      </c>
    </row>
    <row r="35" spans="1:3" x14ac:dyDescent="0.3">
      <c r="B35" s="48" t="s">
        <v>132</v>
      </c>
      <c r="C35" s="49">
        <v>933.3</v>
      </c>
    </row>
    <row r="38" spans="1:3" x14ac:dyDescent="0.3">
      <c r="A38" s="1" t="s">
        <v>139</v>
      </c>
      <c r="B38" s="1" t="s">
        <v>135</v>
      </c>
    </row>
  </sheetData>
  <sheetProtection algorithmName="SHA-512" hashValue="9HioPDabBN3+tvnYoFjAY+HGa2OQ3Qjc2TY0gH24ocy54uVGGWrAVrutDMhxizNFAtQJhDuAA2W5YeeJk9Gv5A==" saltValue="pbsKmXYFjz9WKPIlJUsnlQ==" spinCount="100000" sheet="1" objects="1" scenarios="1"/>
  <mergeCells count="1"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1.BORANG KIRAAN FI PROSES PELAN</vt:lpstr>
      <vt:lpstr>2. SKIM PERUMAHAN BARU</vt:lpstr>
      <vt:lpstr>2. SKIM PERUMAHAN (PINDAAN)</vt:lpstr>
      <vt:lpstr>3. FI KESELURUHAN</vt:lpstr>
      <vt:lpstr>KIRAAN FI UNTUK SKIM</vt:lpstr>
      <vt:lpstr>JUMLAH KESELURUHAN (SKIM)</vt:lpstr>
      <vt:lpstr>KIRAAN FI UNTUK SKIM (PIND)</vt:lpstr>
      <vt:lpstr>Template list</vt:lpstr>
      <vt:lpstr>'1.BORANG KIRAAN FI PROSES PELAN'!Print_Area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MBSJ</cp:lastModifiedBy>
  <cp:lastPrinted>2025-09-11T07:37:17Z</cp:lastPrinted>
  <dcterms:created xsi:type="dcterms:W3CDTF">2020-04-26T14:00:51Z</dcterms:created>
  <dcterms:modified xsi:type="dcterms:W3CDTF">2025-09-30T01:52:14Z</dcterms:modified>
</cp:coreProperties>
</file>